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uzineide\Documents\IPPN\Compras\"/>
    </mc:Choice>
  </mc:AlternateContent>
  <xr:revisionPtr revIDLastSave="0" documentId="8_{94A36C7D-9CC4-4B93-992E-77DAA1F20FDB}" xr6:coauthVersionLast="45" xr6:coauthVersionMax="45" xr10:uidLastSave="{00000000-0000-0000-0000-000000000000}"/>
  <bookViews>
    <workbookView xWindow="-120" yWindow="-120" windowWidth="29040" windowHeight="15990" tabRatio="975" xr2:uid="{00000000-000D-0000-FFFF-FFFF00000000}"/>
  </bookViews>
  <sheets>
    <sheet name="Sumario" sheetId="16" r:id="rId1"/>
    <sheet name="Material de Proteção" sheetId="11" r:id="rId2"/>
    <sheet name="Higiene" sheetId="1" r:id="rId3"/>
    <sheet name="Gases" sheetId="13" r:id="rId4"/>
    <sheet name="Produtos Químicos" sheetId="2" r:id="rId5"/>
    <sheet name="Material Lab." sheetId="3" r:id="rId6"/>
    <sheet name="Mat. Permanente" sheetId="4" r:id="rId7"/>
    <sheet name="Mat. elétrico" sheetId="5" r:id="rId8"/>
    <sheet name="Toners e Cartuchos" sheetId="6" r:id="rId9"/>
    <sheet name="Mat. Informática" sheetId="7" r:id="rId10"/>
    <sheet name="Extintores" sheetId="8" r:id="rId11"/>
    <sheet name="Copa-cozinha" sheetId="9" r:id="rId12"/>
    <sheet name="Vinhos" sheetId="12" r:id="rId13"/>
    <sheet name="Mat. Expediente" sheetId="10" r:id="rId14"/>
    <sheet name="Serviços" sheetId="14" r:id="rId15"/>
    <sheet name="Laboratórios" sheetId="15" r:id="rId16"/>
    <sheet name="PROAP _ Professores" sheetId="17" r:id="rId17"/>
  </sheets>
  <definedNames>
    <definedName name="_xlnm._FilterDatabase" localSheetId="16" hidden="1">'PROAP _ Professores'!$A$1:$A$67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6" l="1"/>
  <c r="H20" i="16" s="1"/>
  <c r="H14" i="16"/>
  <c r="H13" i="16"/>
  <c r="J60" i="17"/>
  <c r="J50" i="17"/>
  <c r="J47" i="17"/>
  <c r="B64" i="17"/>
  <c r="J38" i="17"/>
  <c r="J34" i="17"/>
  <c r="J61" i="17"/>
  <c r="J55" i="17"/>
  <c r="J39" i="17"/>
  <c r="J22" i="17"/>
  <c r="J17" i="17"/>
  <c r="J15" i="17"/>
  <c r="J12" i="17"/>
  <c r="J3" i="17"/>
  <c r="G3" i="17"/>
  <c r="J2" i="17"/>
  <c r="G2" i="17"/>
  <c r="J52" i="17"/>
  <c r="J21" i="17"/>
  <c r="J46" i="17"/>
  <c r="J37" i="17"/>
  <c r="J25" i="17"/>
  <c r="I25" i="17"/>
  <c r="J11" i="17"/>
  <c r="I11" i="17"/>
  <c r="J58" i="17"/>
  <c r="J54" i="17"/>
  <c r="J51" i="17"/>
  <c r="J49" i="17"/>
  <c r="J48" i="17"/>
  <c r="J20" i="17"/>
  <c r="G47" i="17"/>
  <c r="J45" i="17"/>
  <c r="J36" i="17"/>
  <c r="J33" i="17"/>
  <c r="J28" i="17"/>
  <c r="I28" i="17"/>
  <c r="J4" i="17"/>
  <c r="I4" i="17"/>
  <c r="J40" i="17"/>
  <c r="J30" i="17"/>
  <c r="J18" i="17"/>
  <c r="J14" i="17"/>
  <c r="J56" i="17"/>
  <c r="I56" i="17"/>
  <c r="J59" i="17"/>
  <c r="J44" i="17"/>
  <c r="J35" i="17"/>
  <c r="J32" i="17"/>
  <c r="J19" i="17"/>
  <c r="J6" i="17"/>
  <c r="J62" i="17"/>
  <c r="J43" i="17"/>
  <c r="J42" i="17"/>
  <c r="J24" i="17"/>
  <c r="I24" i="17"/>
  <c r="J10" i="17"/>
  <c r="I10" i="17"/>
  <c r="J8" i="17"/>
  <c r="J41" i="17"/>
  <c r="J27" i="17"/>
  <c r="J9" i="17"/>
  <c r="J7" i="17"/>
  <c r="J57" i="17"/>
  <c r="J53" i="17"/>
  <c r="J29" i="17"/>
  <c r="J23" i="17"/>
  <c r="I23" i="17"/>
  <c r="J16" i="17"/>
  <c r="J13" i="17"/>
  <c r="J31" i="17"/>
  <c r="I31" i="17"/>
  <c r="G31" i="17"/>
  <c r="J26" i="17"/>
  <c r="J5" i="17"/>
  <c r="G5" i="17"/>
  <c r="J64" i="17" l="1"/>
  <c r="J65" i="17" s="1"/>
  <c r="O23" i="11" l="1"/>
  <c r="N5" i="11"/>
  <c r="N8" i="11" s="1"/>
  <c r="O22" i="11"/>
  <c r="O14" i="11"/>
  <c r="O15" i="11"/>
  <c r="O16" i="11"/>
  <c r="O17" i="11"/>
  <c r="O18" i="11"/>
  <c r="O19" i="11"/>
  <c r="O20" i="11"/>
  <c r="O21" i="11"/>
  <c r="O13" i="11"/>
  <c r="O12" i="11"/>
  <c r="M7" i="11"/>
  <c r="M6" i="11"/>
  <c r="M5" i="11"/>
  <c r="O24" i="11" l="1"/>
  <c r="J6" i="11"/>
  <c r="O6" i="11" s="1"/>
  <c r="J7" i="11"/>
  <c r="O7" i="11" s="1"/>
  <c r="J5" i="11"/>
  <c r="O5" i="11" s="1"/>
  <c r="O8" i="11" s="1"/>
  <c r="B41" i="16" l="1"/>
  <c r="B43" i="16" s="1"/>
  <c r="B5" i="16"/>
  <c r="B8" i="16" s="1"/>
  <c r="D32" i="14" l="1"/>
  <c r="C27" i="16"/>
  <c r="J9" i="2"/>
  <c r="J6" i="3"/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4" i="10"/>
  <c r="J3" i="10"/>
  <c r="J35" i="10" l="1"/>
  <c r="J12" i="12"/>
  <c r="J4" i="12"/>
  <c r="J5" i="12"/>
  <c r="J6" i="12"/>
  <c r="J7" i="12"/>
  <c r="J8" i="12"/>
  <c r="J9" i="12"/>
  <c r="J10" i="12"/>
  <c r="J11" i="12"/>
  <c r="J3" i="12"/>
  <c r="J7" i="9"/>
  <c r="J8" i="9" s="1"/>
  <c r="J4" i="8"/>
  <c r="J5" i="8"/>
  <c r="J7" i="8"/>
  <c r="J8" i="8"/>
  <c r="J3" i="8"/>
  <c r="J10" i="7"/>
  <c r="J6" i="7"/>
  <c r="J7" i="7"/>
  <c r="J8" i="7"/>
  <c r="J11" i="7" s="1"/>
  <c r="J5" i="7"/>
  <c r="J4" i="7"/>
  <c r="J3" i="7"/>
  <c r="L26" i="6"/>
  <c r="L25" i="6"/>
  <c r="L21" i="6"/>
  <c r="L22" i="6"/>
  <c r="L23" i="6"/>
  <c r="L24" i="6"/>
  <c r="L20" i="6"/>
  <c r="L6" i="6"/>
  <c r="L7" i="6"/>
  <c r="L8" i="6"/>
  <c r="L9" i="6"/>
  <c r="L10" i="6"/>
  <c r="L11" i="6"/>
  <c r="L12" i="6"/>
  <c r="L13" i="6"/>
  <c r="L14" i="6"/>
  <c r="L15" i="6"/>
  <c r="L16" i="6"/>
  <c r="L17" i="6"/>
  <c r="L5" i="6"/>
  <c r="J6" i="5"/>
  <c r="J5" i="5"/>
  <c r="J4" i="5"/>
  <c r="J3" i="5"/>
  <c r="F16" i="4"/>
  <c r="F15" i="4"/>
  <c r="F14" i="4"/>
  <c r="F13" i="4"/>
  <c r="J4" i="3"/>
  <c r="J3" i="3"/>
  <c r="J7" i="2"/>
  <c r="J6" i="2"/>
  <c r="J5" i="2"/>
  <c r="J4" i="2"/>
  <c r="J3" i="2"/>
  <c r="J5" i="1"/>
  <c r="J4" i="1"/>
  <c r="J6" i="1" s="1"/>
  <c r="J3" i="1"/>
  <c r="J18" i="11"/>
  <c r="J17" i="11"/>
  <c r="J16" i="11"/>
  <c r="J13" i="11"/>
  <c r="J11" i="11"/>
  <c r="J10" i="11"/>
  <c r="J9" i="11"/>
  <c r="J3" i="11"/>
  <c r="J7" i="13"/>
  <c r="J6" i="13"/>
  <c r="J4" i="13"/>
  <c r="J3" i="13"/>
  <c r="J5" i="13"/>
  <c r="J7" i="3" l="1"/>
  <c r="F17" i="4"/>
  <c r="L27" i="6"/>
  <c r="J9" i="13"/>
  <c r="J13" i="12"/>
  <c r="J7" i="5"/>
  <c r="J9" i="8"/>
  <c r="J10" i="2"/>
  <c r="J21" i="11"/>
  <c r="B27" i="16"/>
  <c r="F4" i="12"/>
  <c r="F5" i="12"/>
  <c r="F6" i="12"/>
  <c r="F7" i="12"/>
  <c r="F8" i="12"/>
  <c r="F9" i="12"/>
  <c r="F10" i="12"/>
  <c r="F11" i="12"/>
  <c r="F12" i="12"/>
  <c r="F3" i="12"/>
  <c r="F8" i="13"/>
  <c r="F7" i="13"/>
  <c r="F5" i="13"/>
  <c r="F4" i="13"/>
  <c r="F3" i="13"/>
  <c r="F8" i="2"/>
  <c r="E7" i="2"/>
  <c r="E6" i="2"/>
  <c r="E5" i="2"/>
  <c r="E4" i="2"/>
  <c r="E3" i="2"/>
  <c r="F20" i="14"/>
  <c r="F4" i="14"/>
  <c r="F22" i="14" s="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" i="10"/>
  <c r="F4" i="9"/>
  <c r="F5" i="9"/>
  <c r="F6" i="9"/>
  <c r="F7" i="9"/>
  <c r="F3" i="9"/>
  <c r="F8" i="9" s="1"/>
  <c r="F5" i="8"/>
  <c r="F4" i="8"/>
  <c r="F6" i="8" s="1"/>
  <c r="F3" i="8"/>
  <c r="F4" i="7"/>
  <c r="F5" i="7"/>
  <c r="F6" i="7"/>
  <c r="F7" i="7"/>
  <c r="F8" i="7"/>
  <c r="F9" i="7"/>
  <c r="F10" i="7"/>
  <c r="F3" i="7"/>
  <c r="H14" i="6"/>
  <c r="H15" i="6"/>
  <c r="H16" i="6"/>
  <c r="H17" i="6"/>
  <c r="H13" i="6"/>
  <c r="H4" i="6"/>
  <c r="H5" i="6"/>
  <c r="H6" i="6"/>
  <c r="H7" i="6"/>
  <c r="H8" i="6"/>
  <c r="H9" i="6"/>
  <c r="H3" i="6"/>
  <c r="F4" i="5"/>
  <c r="F5" i="5"/>
  <c r="F6" i="5"/>
  <c r="F3" i="5"/>
  <c r="F3" i="4"/>
  <c r="F8" i="4" s="1"/>
  <c r="F5" i="3"/>
  <c r="F4" i="1"/>
  <c r="F5" i="1"/>
  <c r="F3" i="1"/>
  <c r="F6" i="1" s="1"/>
  <c r="F4" i="11"/>
  <c r="F5" i="11"/>
  <c r="F6" i="11"/>
  <c r="F7" i="11"/>
  <c r="F8" i="11"/>
  <c r="F9" i="11"/>
  <c r="F10" i="11"/>
  <c r="F11" i="11"/>
  <c r="F12" i="11"/>
  <c r="F14" i="11" s="1"/>
  <c r="F13" i="11"/>
  <c r="F3" i="11"/>
  <c r="F11" i="7" l="1"/>
  <c r="F13" i="12"/>
  <c r="H18" i="6"/>
  <c r="F9" i="13"/>
  <c r="F10" i="13"/>
  <c r="F32" i="10"/>
  <c r="F7" i="5"/>
</calcChain>
</file>

<file path=xl/sharedStrings.xml><?xml version="1.0" encoding="utf-8"?>
<sst xmlns="http://schemas.openxmlformats.org/spreadsheetml/2006/main" count="1113" uniqueCount="440">
  <si>
    <t>D E S C R I Ç Ã O  D O  M A T E R I A L</t>
  </si>
  <si>
    <t>UND</t>
  </si>
  <si>
    <t>Comprar em 2019</t>
  </si>
  <si>
    <t xml:space="preserve">Papel Toalha Interfolha Branco Luxo (pct com 1000 fls) </t>
  </si>
  <si>
    <t>PCT</t>
  </si>
  <si>
    <t xml:space="preserve">Papel Higiênico Branco Luxo 300m (cx c/ 08 Rl) </t>
  </si>
  <si>
    <t>CX</t>
  </si>
  <si>
    <t xml:space="preserve">Sabonete Líquido, bombona de 05 L </t>
  </si>
  <si>
    <t>BB</t>
  </si>
  <si>
    <t>Luvas Nitrílicas, cor azul, tamanho P – caixa c/ 100 und</t>
  </si>
  <si>
    <t>Luvas Nitrílicas, cor azul, tamanho M – caixa c/ 100 und</t>
  </si>
  <si>
    <t>Luvas Nitrílicas, cor azul, tamanho G – caixa c/ 100 und</t>
  </si>
  <si>
    <t>Respirador Descartável, mod. 8812</t>
  </si>
  <si>
    <t>Etanol PA</t>
  </si>
  <si>
    <t>L</t>
  </si>
  <si>
    <t>Hexano PA</t>
  </si>
  <si>
    <t>Diclorometano PA</t>
  </si>
  <si>
    <t xml:space="preserve">Jalecos </t>
  </si>
  <si>
    <t>Cartucho HP 664 – CB318WL - Colorido</t>
  </si>
  <si>
    <t>Toner HP 78A – CE278A - Preto</t>
  </si>
  <si>
    <t>Toner HP 36A – CE436A - Preto</t>
  </si>
  <si>
    <t>QUANT  2018</t>
  </si>
  <si>
    <t>Beneficiado</t>
  </si>
  <si>
    <t>Lâmpada Tubular Led, T8,18W, G13,120cm</t>
  </si>
  <si>
    <t>Toner HP 83A – CF283A - Preto</t>
  </si>
  <si>
    <t>Toner HP 85A – CE285A - Preto</t>
  </si>
  <si>
    <t>Toner HP 126A – CE310A - Preto</t>
  </si>
  <si>
    <t>Toner HP 126A – CE311A - Ciano</t>
  </si>
  <si>
    <t>Toner HP 126A – CE312A - Amarelo</t>
  </si>
  <si>
    <t>Toner HP 126A – CE313A - Magenta</t>
  </si>
  <si>
    <t>Toner p/ Copiadora Ricoh MP 1900</t>
  </si>
  <si>
    <t>Roteador, mod. DIR-615</t>
  </si>
  <si>
    <t xml:space="preserve">Recarga Extintor Dióxido de Carbono 06Kg </t>
  </si>
  <si>
    <t xml:space="preserve">Recarga Extintor Dióxido de Carbono 04Kg </t>
  </si>
  <si>
    <t>Recarga Extintor Dióxido de Carbono 10Kg (sobre rodas)</t>
  </si>
  <si>
    <t xml:space="preserve">Café Torrado e Moído </t>
  </si>
  <si>
    <t>KG</t>
  </si>
  <si>
    <t>Açúcar Refinado</t>
  </si>
  <si>
    <t>Adoçante Dietético Líquido – c/100 ml</t>
  </si>
  <si>
    <t>Copos descartáveis, cap 200 ml – Cx com 2500 und</t>
  </si>
  <si>
    <t>Papel a4, material papel alcalino, comprimento 297, largura 210, aplicação impressora jato tinta, gramatura 75, resma de 500 fls</t>
  </si>
  <si>
    <t>RL</t>
  </si>
  <si>
    <t>Fita adesiva, monoface, transparente, tam. 45mm x 45m</t>
  </si>
  <si>
    <t>Elástico, Nº 18 – Cx c/ 25g</t>
  </si>
  <si>
    <t>Envelope tam. carta</t>
  </si>
  <si>
    <t>Caneta marca texto, cor amarela – cx com 12 und</t>
  </si>
  <si>
    <t>Caneta Esferográfica, cor azul – caixa com 50 und</t>
  </si>
  <si>
    <t>Corretivo Líquido, frasco de 18ml</t>
  </si>
  <si>
    <t>Livro Ata com 100 fls</t>
  </si>
  <si>
    <t>FR</t>
  </si>
  <si>
    <t xml:space="preserve">Bloco Pautado com 50 fls </t>
  </si>
  <si>
    <t>Monitor 21'5</t>
  </si>
  <si>
    <t>Borracha branca</t>
  </si>
  <si>
    <t>Carimbo "Em branco"</t>
  </si>
  <si>
    <t>Almofada p/ carimbo</t>
  </si>
  <si>
    <t xml:space="preserve">Grampeador </t>
  </si>
  <si>
    <t>Furador de papel</t>
  </si>
  <si>
    <t>Clips nº1/0 – cx com 100 und</t>
  </si>
  <si>
    <t>Fone de ouvido Headfone</t>
  </si>
  <si>
    <t>Mauro</t>
  </si>
  <si>
    <t>Vestuário proteção, material: fibra polietileno alta densidade (tyvec), tamanho: grande, componentes: macacão descartável, tipo uso: proteção química, cor: branca</t>
  </si>
  <si>
    <t>Máscara contra gases, tipo filtro: removível , substituível, tipo: semifacial, tamanho: único, características adicionais: tirantes para ajustes, tiras elásticas e com respirador</t>
  </si>
  <si>
    <t>Filtro respirador, uso: facial inteira, aplicação: contra vapores orgânicos e gases ácidos, compatibilidade: máscara 3m série 6800</t>
  </si>
  <si>
    <t>Vermiculita, saco c/ 12kg</t>
  </si>
  <si>
    <t>SC</t>
  </si>
  <si>
    <t>Manta de segurança</t>
  </si>
  <si>
    <t>Localização</t>
  </si>
  <si>
    <t>Pilha Alcalina AAA, pct c/02 und</t>
  </si>
  <si>
    <t>Pilha Alcalina AA, pct c/02 und</t>
  </si>
  <si>
    <t xml:space="preserve">Vinho, tipo espumante, método charmat NV (sem safra) </t>
  </si>
  <si>
    <t>Vinho, tipo espumante, método champenoise (tradicional)</t>
  </si>
  <si>
    <t>Vinho, tipo branco, fino, seco, casta chardonnay</t>
  </si>
  <si>
    <t>Vinho, tipo rosé, fino, seco</t>
  </si>
  <si>
    <t xml:space="preserve">Vinho, tipo espumante, moscatel </t>
  </si>
  <si>
    <t>Vinho, tipo branco, fino, seco, casta sauvignon blanc</t>
  </si>
  <si>
    <t>Vinho, tipo tinto, fino, seco, casta pinot noir</t>
  </si>
  <si>
    <t>Vinho, tipo tinto, fino, seco, casta merlot</t>
  </si>
  <si>
    <t>CÓDIGO</t>
  </si>
  <si>
    <t>Saco de Lixo para resíduo infetante, cor branca, pct c/100und 50 L</t>
  </si>
  <si>
    <t>casamata</t>
  </si>
  <si>
    <t>Código</t>
  </si>
  <si>
    <t>Hélio UP</t>
  </si>
  <si>
    <t>Hidrogênio UP</t>
  </si>
  <si>
    <t>Nitrogênio UP</t>
  </si>
  <si>
    <t>Argônio UP</t>
  </si>
  <si>
    <t>Ar sintético UP</t>
  </si>
  <si>
    <t>M³</t>
  </si>
  <si>
    <t>Lâmpada Tubular Led, 09W, Bivolt, 6500K 60 cm</t>
  </si>
  <si>
    <t>Pen drive, cap 64 gb</t>
  </si>
  <si>
    <t>Mouse óptico</t>
  </si>
  <si>
    <t>Teclado, tipo ABNT2</t>
  </si>
  <si>
    <t>Fontes, 500W</t>
  </si>
  <si>
    <t>Cabo HDMI 1,8m</t>
  </si>
  <si>
    <t>Localização impressora</t>
  </si>
  <si>
    <t>Pasta Plastica, tam A4, com elastic 22 mm</t>
  </si>
  <si>
    <t>Pasta Plastica, tam A4, com elastic 55 mm</t>
  </si>
  <si>
    <t>Mousepad, com apoio de punho em gel, ergonômico</t>
  </si>
  <si>
    <t>Envelope plástico, liso, transparente, comp: 297 mm, larg: 210 mm, com 4 furos, tipo: saco, cx com 400 und</t>
  </si>
  <si>
    <t>CART.QUANTUM EX,C/MILLIPAK 1CX; cód QTUMMPKEX</t>
  </si>
  <si>
    <t>"MODULO PROGARD2 (LONGO)
P/PRETRATAMENTO DE AGUA DE
ENTRADAP/SISTEMAS DE PURIFICACAO RIOS OU
ELIX 1/CX;Modulo PROGARD2, cód prog00002</t>
  </si>
  <si>
    <t>Aparelho de Ar-Condicionado, tipo Split, frio, 30.000 BTUS, 220V</t>
  </si>
  <si>
    <t>LAMAR</t>
  </si>
  <si>
    <t>DESCRIÇÃO DO SERVIÇO</t>
  </si>
  <si>
    <t>SOLICITADO POR</t>
  </si>
  <si>
    <t>Manutenção de ar condicionado</t>
  </si>
  <si>
    <t>IPPN</t>
  </si>
  <si>
    <t>Direção</t>
  </si>
  <si>
    <t>Descupinização</t>
  </si>
  <si>
    <t>Alessandro</t>
  </si>
  <si>
    <t>Manutenção de fechaduras, cópia de chaves</t>
  </si>
  <si>
    <t>LAMAR, Banheiros subsolo, Lab. 022, lab. H010, auditório</t>
  </si>
  <si>
    <t>Luzineide, F. Gadini</t>
  </si>
  <si>
    <t>Manutenção capelas</t>
  </si>
  <si>
    <t>H0-09, H0-17, H0-18, H0-21, H0-22, H0-23, H0-26, H0-27, H0-31, H1-05, H1-09-13, H1-14, H1-27, H1-29, H1-32</t>
  </si>
  <si>
    <t>Conserto de rachaduras nas paredes e pintura</t>
  </si>
  <si>
    <t>Troca de porta</t>
  </si>
  <si>
    <t>H1-29</t>
  </si>
  <si>
    <t>Alcides</t>
  </si>
  <si>
    <t>HPLC BOMBA VARIAN PRO STAR.</t>
  </si>
  <si>
    <t>Manutenção preventiva do Gerador do LAMAR</t>
  </si>
  <si>
    <t>Luzineide</t>
  </si>
  <si>
    <t>Laboratórios IPPN</t>
  </si>
  <si>
    <t>Docente Responsável</t>
  </si>
  <si>
    <t>H1-05</t>
  </si>
  <si>
    <t xml:space="preserve"> Maria Auxiliadora</t>
  </si>
  <si>
    <t>H1-07</t>
  </si>
  <si>
    <t>Bernadete</t>
  </si>
  <si>
    <t>H1-09</t>
  </si>
  <si>
    <t xml:space="preserve"> Sonia</t>
  </si>
  <si>
    <t>H1-10</t>
  </si>
  <si>
    <t>H1-14</t>
  </si>
  <si>
    <t>Parente</t>
  </si>
  <si>
    <t>H1-16</t>
  </si>
  <si>
    <t>H1-22</t>
  </si>
  <si>
    <t>Antonio Jorge</t>
  </si>
  <si>
    <t>H1-27</t>
  </si>
  <si>
    <t>Paulo</t>
  </si>
  <si>
    <t>H1-28</t>
  </si>
  <si>
    <t>LAMAR-Luzineide</t>
  </si>
  <si>
    <t>H1-30</t>
  </si>
  <si>
    <t>Crom. Liq e Gas-Antonio Jorge</t>
  </si>
  <si>
    <t>H1-31</t>
  </si>
  <si>
    <t>Liof e CC - Antonio Jorge e Gilda</t>
  </si>
  <si>
    <t>H0-09</t>
  </si>
  <si>
    <t>Gilda</t>
  </si>
  <si>
    <t>H0-10</t>
  </si>
  <si>
    <t>H0-17</t>
  </si>
  <si>
    <t>Fernando/Neves/Chagas</t>
  </si>
  <si>
    <t>H0-18</t>
  </si>
  <si>
    <t>Roberto Carlos</t>
  </si>
  <si>
    <t>H0-21</t>
  </si>
  <si>
    <t>Ricardo</t>
  </si>
  <si>
    <t>H0-22</t>
  </si>
  <si>
    <t>F. Gadini</t>
  </si>
  <si>
    <t>H0-23</t>
  </si>
  <si>
    <t>Lidilhone</t>
  </si>
  <si>
    <t>H0-26</t>
  </si>
  <si>
    <t>H027</t>
  </si>
  <si>
    <t>H0-30</t>
  </si>
  <si>
    <t>Massas-Antonio Jorge</t>
  </si>
  <si>
    <t>H0-31</t>
  </si>
  <si>
    <t>Vera</t>
  </si>
  <si>
    <r>
      <t>Refil, material carvão ativado, aplicação filtro de água acoplado a torneira, características adicionais com eficiência bacterológica, tripla filtragem Elemento de reposição Carvão Ativado POU 9.3/4" grau de filtração:</t>
    </r>
    <r>
      <rPr>
        <b/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5 micra vazão 120L/h</t>
    </r>
  </si>
  <si>
    <t>Valor estimado (unitário)</t>
  </si>
  <si>
    <t>Valor total</t>
  </si>
  <si>
    <t>TOTAL</t>
  </si>
  <si>
    <t>Cartucho HP 60 – CC640WB - Preto XL</t>
  </si>
  <si>
    <t>Cartucho HP 60 – CC643WL - Colorido XL</t>
  </si>
  <si>
    <t>Cartucho HP 662 –  Colorido XL</t>
  </si>
  <si>
    <t>Cartucho HP 662 –  Preto XL</t>
  </si>
  <si>
    <t>Cartucho HP 664 – CB316WL - Preto XL</t>
  </si>
  <si>
    <t>KIT</t>
  </si>
  <si>
    <t>Caneta especial, arquitetônica, Tipo unibal</t>
  </si>
  <si>
    <t>Cola branca líquida 90g</t>
  </si>
  <si>
    <t>Envelope A4 Amarelo saco 229x324mm cx/100</t>
  </si>
  <si>
    <t>Envelope tam. Ofício 114x229  cx/100</t>
  </si>
  <si>
    <t>Etiquetas adesivas p/ impressão A4 31x63,5  mmTamanho da etiqueta 3 cm x 6 cm27 Etiquetas por folha100 Folhas2700 Etiquetas</t>
  </si>
  <si>
    <t>Etiquetas adesivas p/ impressão A4 55,8x99,0 mm cx/100</t>
  </si>
  <si>
    <t>Lápis Preto HB cx/72</t>
  </si>
  <si>
    <t xml:space="preserve">Pata arquivo (azul) Arquivo morto 290x175x380mm azul </t>
  </si>
  <si>
    <t>Pasta tipo bailarina A4 plástico pasta ofício com grampo plástico 340x245mm</t>
  </si>
  <si>
    <t>Post-It Amarelo 76 x 102 mm 100 folhas</t>
  </si>
  <si>
    <t>14.108.596/0001-52 - MMX RIO SOLUCOES AMBIENTAIS LTDA</t>
  </si>
  <si>
    <t>Fornecedor</t>
  </si>
  <si>
    <t xml:space="preserve">Preço total </t>
  </si>
  <si>
    <t>Quantidade</t>
  </si>
  <si>
    <t>Preço unitário</t>
  </si>
  <si>
    <t>DANIEL ARAUJO DA SILVA CONSTRUCOES EIRELI</t>
  </si>
  <si>
    <t>pregão</t>
  </si>
  <si>
    <t>Troca de armários</t>
  </si>
  <si>
    <t>New Instrumentação Anaílitca</t>
  </si>
  <si>
    <t>ARMARIO P/TAMBOR NA VERTICAL VM 1,75 X 0,94 X 0,94M REV. A</t>
  </si>
  <si>
    <t>ARMARIO CORTA-FOGO VM P/TAMBOR HORIZONTAL 200L -DIM:1,60 X 0,84 X 1,20M REV.A</t>
  </si>
  <si>
    <t>ARMARIO P/ 04 TAMBORES NA VERTICAL VERMELHO - 2,00 X 1,30 X 1,32M</t>
  </si>
  <si>
    <t>Jedal Redentor Indústria e Comércio Ltda</t>
  </si>
  <si>
    <t>Conserto de mufla</t>
  </si>
  <si>
    <t>Troca de todo o piso bege do IPPN no subsolo até o encontro com o piso branco existente.</t>
  </si>
  <si>
    <t>Forração de todo o teto do subsolo com placas de revestimento anti-chama</t>
  </si>
  <si>
    <t>Pintura do auditório Paulo Lacaz</t>
  </si>
  <si>
    <t>Conserto de várias cadeiras do auditório e sala Walter Mors</t>
  </si>
  <si>
    <t>H0-10, H0-22, H0-31</t>
  </si>
  <si>
    <t>Adonex-vendas@adonex.com.br http://rstechengenharia.com.br/capelas-de-exaustao - contato@rstechengenharia.com.br SIMQUIS simquis@simquis.com.br</t>
  </si>
  <si>
    <t>EQUIPAMENTOS</t>
  </si>
  <si>
    <t>MANUTENÇÃO PREDIAL</t>
  </si>
  <si>
    <t xml:space="preserve">Acetato de Etila PA </t>
  </si>
  <si>
    <t>Tambor 200 L</t>
  </si>
  <si>
    <t>Tambor de 25Kg</t>
  </si>
  <si>
    <t>Sílica-Gel, 60 A, 40-63um</t>
  </si>
  <si>
    <t>Aguardando a cotação</t>
  </si>
  <si>
    <t>Total</t>
  </si>
  <si>
    <t>Kaplan/AJ - vazio</t>
  </si>
  <si>
    <t>Material de Proteção</t>
  </si>
  <si>
    <t>Item</t>
  </si>
  <si>
    <t>Higiene</t>
  </si>
  <si>
    <t>Gases</t>
  </si>
  <si>
    <t>Produtos químicos</t>
  </si>
  <si>
    <t>Mat. Laboratório</t>
  </si>
  <si>
    <t>Permanente</t>
  </si>
  <si>
    <t>Mat. Eletrico</t>
  </si>
  <si>
    <t>Toners e cartuchos</t>
  </si>
  <si>
    <t>Mat. Informatica</t>
  </si>
  <si>
    <t>Extintores</t>
  </si>
  <si>
    <t>Copa cozinha</t>
  </si>
  <si>
    <t>Vinhos</t>
  </si>
  <si>
    <t>Mat. Expediente</t>
  </si>
  <si>
    <t>Serviços</t>
  </si>
  <si>
    <t>aguardando cotação</t>
  </si>
  <si>
    <t>Fazer cotação</t>
  </si>
  <si>
    <t>Valor (unitário)</t>
  </si>
  <si>
    <t xml:space="preserve">   -</t>
  </si>
  <si>
    <t>Respirador facial inteiro</t>
  </si>
  <si>
    <t xml:space="preserve"> - </t>
  </si>
  <si>
    <t xml:space="preserve">  -</t>
  </si>
  <si>
    <t>Protetor Facial</t>
  </si>
  <si>
    <t>Cx c/ 100</t>
  </si>
  <si>
    <t>Bota PVC</t>
  </si>
  <si>
    <t>COMPRAS ESTIMADAS</t>
  </si>
  <si>
    <t>COMPRAS EFETUADAS</t>
  </si>
  <si>
    <r>
      <t xml:space="preserve">Hélio Líquido  - </t>
    </r>
    <r>
      <rPr>
        <sz val="8"/>
        <color theme="1"/>
        <rFont val="Arial"/>
        <family val="2"/>
      </rPr>
      <t>LICITAÇÃO  AGUARDANDO PR3</t>
    </r>
  </si>
  <si>
    <t>Cx / Papel 60 m</t>
  </si>
  <si>
    <t>PCt</t>
  </si>
  <si>
    <t xml:space="preserve">TOTAL </t>
  </si>
  <si>
    <t>com HE liq</t>
  </si>
  <si>
    <r>
      <rPr>
        <b/>
        <sz val="11"/>
        <color theme="1"/>
        <rFont val="Calibri"/>
        <family val="2"/>
        <scheme val="minor"/>
      </rPr>
      <t xml:space="preserve">Total </t>
    </r>
    <r>
      <rPr>
        <sz val="11"/>
        <color theme="1"/>
        <rFont val="Calibri"/>
        <family val="2"/>
        <scheme val="minor"/>
      </rPr>
      <t>/ sem He liq</t>
    </r>
  </si>
  <si>
    <t>Valor Estimado</t>
  </si>
  <si>
    <t xml:space="preserve"> -</t>
  </si>
  <si>
    <t>Computador</t>
  </si>
  <si>
    <t>No-Breaks</t>
  </si>
  <si>
    <t>Impressora</t>
  </si>
  <si>
    <t>und</t>
  </si>
  <si>
    <t>Roteadores</t>
  </si>
  <si>
    <t>pct c/2</t>
  </si>
  <si>
    <t>CM - Q 2612A ( toner cartridge k ( HP)</t>
  </si>
  <si>
    <t>EPSON T664 (M)</t>
  </si>
  <si>
    <t>EPSON T664 ( BK)</t>
  </si>
  <si>
    <t>EPSON T664 (Y)</t>
  </si>
  <si>
    <t xml:space="preserve">EPSON T664 9 ( C) </t>
  </si>
  <si>
    <t>HP 112 P</t>
  </si>
  <si>
    <t xml:space="preserve">HP 112 C </t>
  </si>
  <si>
    <t>Prof Roberto</t>
  </si>
  <si>
    <t>PROAP</t>
  </si>
  <si>
    <t>MATERIAL PERMANENTE</t>
  </si>
  <si>
    <t>Recarga Extintor PQS 12 kg</t>
  </si>
  <si>
    <t xml:space="preserve">Recarga AP 10 L </t>
  </si>
  <si>
    <r>
      <t>Vinho, tipo tinto, fino, seco, casta</t>
    </r>
    <r>
      <rPr>
        <b/>
        <sz val="10"/>
        <color theme="1"/>
        <rFont val="Arial"/>
        <family val="2"/>
      </rPr>
      <t xml:space="preserve"> cabernet sauvignon,</t>
    </r>
    <r>
      <rPr>
        <sz val="10"/>
        <color theme="1"/>
        <rFont val="Arial"/>
        <family val="2"/>
      </rPr>
      <t xml:space="preserve"> malbec ou merlot</t>
    </r>
  </si>
  <si>
    <r>
      <t xml:space="preserve">Vinho, tipo tinto, fino, seco, casta tempranillo/ </t>
    </r>
    <r>
      <rPr>
        <b/>
        <sz val="10"/>
        <color theme="1"/>
        <rFont val="Arial"/>
        <family val="2"/>
      </rPr>
      <t>malbec</t>
    </r>
  </si>
  <si>
    <t>Carimbo Almoxarifado</t>
  </si>
  <si>
    <t>cx</t>
  </si>
  <si>
    <t>rl</t>
  </si>
  <si>
    <t>bloco 100 fl</t>
  </si>
  <si>
    <t>pct 500fl</t>
  </si>
  <si>
    <t>cx c 1000g</t>
  </si>
  <si>
    <t>Manutenção preventiva 2019</t>
  </si>
  <si>
    <t>Manutenção preventiva 2020</t>
  </si>
  <si>
    <t xml:space="preserve">76 ar condiconados </t>
  </si>
  <si>
    <t>Manutenção corretiva - crédito</t>
  </si>
  <si>
    <t>Consertos/ Peças em geral</t>
  </si>
  <si>
    <t>Manutenção de  no breaks com bateiras inclusas</t>
  </si>
  <si>
    <t>3 no breaks</t>
  </si>
  <si>
    <t>Reforma banheiro masculino</t>
  </si>
  <si>
    <t>Serviço de manutenção Predial</t>
  </si>
  <si>
    <t>Pintura/ descargas/ maçanetas/ armários</t>
  </si>
  <si>
    <t>FENILALANINA-L - Prof Vera ( Proap)</t>
  </si>
  <si>
    <t>25 g</t>
  </si>
  <si>
    <t>Valor da 1a. Parcela de 2019</t>
  </si>
  <si>
    <t>cartucho roberto</t>
  </si>
  <si>
    <t>fenilalanina - vera</t>
  </si>
  <si>
    <t>total</t>
  </si>
  <si>
    <t>Valor unitário</t>
  </si>
  <si>
    <t>PROAP - LUVAS cx</t>
  </si>
  <si>
    <t>TOTAL:</t>
  </si>
  <si>
    <t>PROAP + O.P cx</t>
  </si>
  <si>
    <t>VALOR TOTAL</t>
  </si>
  <si>
    <t xml:space="preserve">DIVISÃO DE LUVAS </t>
  </si>
  <si>
    <t>P</t>
  </si>
  <si>
    <t>M</t>
  </si>
  <si>
    <t>G</t>
  </si>
  <si>
    <t>Prof Alessandro</t>
  </si>
  <si>
    <t>Prof Alcides</t>
  </si>
  <si>
    <t>Prof Fernanda Gadini</t>
  </si>
  <si>
    <t>Prof Fernando Cotinguiba</t>
  </si>
  <si>
    <t>Prof Gilda</t>
  </si>
  <si>
    <t>Prof Lidilhone</t>
  </si>
  <si>
    <t>Prof Vera</t>
  </si>
  <si>
    <t>Prof Roberto Carlos</t>
  </si>
  <si>
    <t>Prof Maria Auxiliadora</t>
  </si>
  <si>
    <t>Prof Fernanda Chagas</t>
  </si>
  <si>
    <t>TOTAL Cx</t>
  </si>
  <si>
    <t>almoxarifado</t>
  </si>
  <si>
    <t>Almoxarifado ( P/ limpeza)</t>
  </si>
  <si>
    <t>Limpeza - Saída</t>
  </si>
  <si>
    <t>Compras Efetuadas</t>
  </si>
  <si>
    <t>TOTAL DE RECURSOS RECEBIDOS</t>
  </si>
  <si>
    <t>Valor 2ª Parcela de 2019</t>
  </si>
  <si>
    <t>Gastos totais por elemento de despesa</t>
  </si>
  <si>
    <t>OBSERVAÇÕES</t>
  </si>
  <si>
    <t>Filtro água MilliQ-LADIE</t>
  </si>
  <si>
    <t>No preço ficou embutido o aluguel de 5 cilindros por 1 ano</t>
  </si>
  <si>
    <t>SERVIÇOS EFETUADOS</t>
  </si>
  <si>
    <t>Coluna para HPLC ASCENTIS C18 10 cmx 2,1 mm, 3 um - Prof Antonio Jorge</t>
  </si>
  <si>
    <t>Material de Laboratório</t>
  </si>
  <si>
    <t>Descrição Item</t>
  </si>
  <si>
    <t>Tamanho frasco</t>
  </si>
  <si>
    <t>Fornecedor 1</t>
  </si>
  <si>
    <t xml:space="preserve">Valor </t>
  </si>
  <si>
    <t>Fornecedor 2</t>
  </si>
  <si>
    <t>Valor</t>
  </si>
  <si>
    <t>Fornecedor 3</t>
  </si>
  <si>
    <t>Professor</t>
  </si>
  <si>
    <t>Acetato de etila PA</t>
  </si>
  <si>
    <t>Bombona de 20 L</t>
  </si>
  <si>
    <t>ACMA Labs</t>
  </si>
  <si>
    <t>Hexagono</t>
  </si>
  <si>
    <t>Labsynth</t>
  </si>
  <si>
    <t xml:space="preserve">Prof. Alcides José Monteiro da Silva </t>
  </si>
  <si>
    <t>Clorofórmio PA</t>
  </si>
  <si>
    <t>1 L</t>
  </si>
  <si>
    <t>Aldrich</t>
  </si>
  <si>
    <t xml:space="preserve">Hexano PA </t>
  </si>
  <si>
    <t>Chemetrix</t>
  </si>
  <si>
    <t>Agulhas para seringa com bitola 20 (gauge 20)</t>
  </si>
  <si>
    <t>pct com 100</t>
  </si>
  <si>
    <t>Prof. Alessandro Bolis Costa Simas</t>
  </si>
  <si>
    <t>Balão de borossilicato de fundo redondo de 3L junta 24/40 </t>
  </si>
  <si>
    <t>unidade</t>
  </si>
  <si>
    <t>Thermolyne</t>
  </si>
  <si>
    <t>Clorofórmio deuterado 99.8% com 0.05% TMS (tetrametilsilano)</t>
  </si>
  <si>
    <t>100 g</t>
  </si>
  <si>
    <t>SudLab</t>
  </si>
  <si>
    <t>Frascos com tampas de selo de PTFE 7 mL Ref. Aldrich</t>
  </si>
  <si>
    <t>cx com 100 unid</t>
  </si>
  <si>
    <t>Placa de TLC de silica gel F254 sobre aluminio 20x20 cm</t>
  </si>
  <si>
    <t>pct com 25</t>
  </si>
  <si>
    <t xml:space="preserve"> Chemetrix</t>
  </si>
  <si>
    <t xml:space="preserve">Seringa de PP sem agulha 1mL graduação 0,01mL </t>
  </si>
  <si>
    <t>Acetona deuterada 99.9%</t>
  </si>
  <si>
    <t>10 x 0.75 mL</t>
  </si>
  <si>
    <t xml:space="preserve">Prof. Antonio Jorge Ribeiro da Silva </t>
  </si>
  <si>
    <t>Acetona reagente ACS 99.5%</t>
  </si>
  <si>
    <t>2.5 L</t>
  </si>
  <si>
    <t>Diclorometano anidro 99.8%</t>
  </si>
  <si>
    <t>Metanol deuterado 99.8%</t>
  </si>
  <si>
    <t xml:space="preserve">Prof. Fernando Cotinguiba da Silva </t>
  </si>
  <si>
    <t>Acetonitrila grau HPLC</t>
  </si>
  <si>
    <t>4 L</t>
  </si>
  <si>
    <t>Metanol grau HPLC</t>
  </si>
  <si>
    <t>Xanthine oxidase from bovine milk</t>
  </si>
  <si>
    <t>cx com 5 unid</t>
  </si>
  <si>
    <t>Prof. Luzineide Wanderley Tinoco</t>
  </si>
  <si>
    <t xml:space="preserve">Prof. Paulo Roberto Ribeiro Costa </t>
  </si>
  <si>
    <t xml:space="preserve">Clorofórmio deuterado 99.8% </t>
  </si>
  <si>
    <t xml:space="preserve">100 g </t>
  </si>
  <si>
    <t>Sudlab</t>
  </si>
  <si>
    <t>Isopropanol PA</t>
  </si>
  <si>
    <t>Pró-análise</t>
  </si>
  <si>
    <t xml:space="preserve">Prof. Ricardo Moreira Borges </t>
  </si>
  <si>
    <t>Solução de tuning de baixa concentração - G1969-8500</t>
  </si>
  <si>
    <t>100 mL</t>
  </si>
  <si>
    <t>Carvalhaes</t>
  </si>
  <si>
    <t xml:space="preserve">Sephadex LH-20 </t>
  </si>
  <si>
    <t>50 g</t>
  </si>
  <si>
    <t>Biotecnologia</t>
  </si>
  <si>
    <t>Prof. Roberto Carlos Campos Martins</t>
  </si>
  <si>
    <t>Albumin (Human Serum) CÓDIGO: A9511-100MG</t>
  </si>
  <si>
    <t>100 mg</t>
  </si>
  <si>
    <t xml:space="preserve">Profa. Bernadete Pereira da Silva </t>
  </si>
  <si>
    <t>Cholesterol CÓDIGO: C8667-1G</t>
  </si>
  <si>
    <t>1 g</t>
  </si>
  <si>
    <t>Hemoglobin (Human Blood) CÓDIGO: H7379-1G</t>
  </si>
  <si>
    <t>L-α-Phosphatidylcholine</t>
  </si>
  <si>
    <t xml:space="preserve">Acetato de etila grau HPLC </t>
  </si>
  <si>
    <t xml:space="preserve">Profa. Fernanda das Neves Costa </t>
  </si>
  <si>
    <t>Insert para vial de 2 mL vidro 300 uL fundo reto</t>
  </si>
  <si>
    <t>pct com 100 un</t>
  </si>
  <si>
    <t>Analítica</t>
  </si>
  <si>
    <t>Kit vial rosca 9 mm transparente volume 2 mL com tampa septo pré-cortado</t>
  </si>
  <si>
    <t>n-hexano 96% grau HPLC</t>
  </si>
  <si>
    <t>4L</t>
  </si>
  <si>
    <t xml:space="preserve">Profa. Fernanda Gadini Finelli </t>
  </si>
  <si>
    <t xml:space="preserve">Nickel(II) bromide 1,2-dimethoxyethane </t>
  </si>
  <si>
    <t>Parafilm M Rolo com 10,2 cm x 38,1 cm</t>
  </si>
  <si>
    <t>Forlab express</t>
  </si>
  <si>
    <t xml:space="preserve">Phosphomolibdic acid hydrate </t>
  </si>
  <si>
    <t>Sodium hydrate, 60% dispersion in oil</t>
  </si>
  <si>
    <t xml:space="preserve">Profa. Fernanda Oliveira das Chagas </t>
  </si>
  <si>
    <t xml:space="preserve">Profa. Gilda Guimaraes Leitão </t>
  </si>
  <si>
    <t>Piridina deuterada 99.5% com 0.05% de TMS (tetrametilsilano)</t>
  </si>
  <si>
    <t>10 g</t>
  </si>
  <si>
    <t>1-clorobutano 99%</t>
  </si>
  <si>
    <t>Certilab</t>
  </si>
  <si>
    <t xml:space="preserve">Profa. Vera Lúcia Patrocinio Pereira </t>
  </si>
  <si>
    <t>2-clorobutano 99%</t>
  </si>
  <si>
    <t>Ácido periódico</t>
  </si>
  <si>
    <t>Pro-lab</t>
  </si>
  <si>
    <t>Amberlyst R A-26(OH) resina de troca iônica</t>
  </si>
  <si>
    <t>Bissulfito de sódio PA ACS</t>
  </si>
  <si>
    <t>500 g</t>
  </si>
  <si>
    <t xml:space="preserve">L-Fenilalanina </t>
  </si>
  <si>
    <t>L-Leucina</t>
  </si>
  <si>
    <t>pyridinium chlorochromate polymer PV-PCC</t>
  </si>
  <si>
    <t>Sulfato de sódio anidro PA</t>
  </si>
  <si>
    <t>1 Kg</t>
  </si>
  <si>
    <t>Trimethyl(trifluoromethyl) silane solution 2M in THF</t>
  </si>
  <si>
    <t>10 mL</t>
  </si>
  <si>
    <t>Produto descontinuado. Foi substituído por mais L-fenilalanina comprado com o dinheiro do O.P</t>
  </si>
  <si>
    <t>OP + TOTAL</t>
  </si>
  <si>
    <t>Orçamento Particpativo</t>
  </si>
  <si>
    <t>sudlab</t>
  </si>
  <si>
    <t>Foi comprado a mais porque a empresa tinha valor mínimo para a compra.</t>
  </si>
  <si>
    <t>Produtos Químicos/ material de lab</t>
  </si>
  <si>
    <t>Kit vial - Prof Antonio Jorge</t>
  </si>
  <si>
    <t>Quant</t>
  </si>
  <si>
    <t>Seringa - Prof Antonio Jorge</t>
  </si>
  <si>
    <t>Conserto Bomba Vácuo - Prof Lidilhone</t>
  </si>
  <si>
    <t xml:space="preserve">Material de Proteção </t>
  </si>
  <si>
    <t xml:space="preserve">Acetona </t>
  </si>
  <si>
    <t>Passagens/ diárias Prof Gadini</t>
  </si>
  <si>
    <t>Passagens/diárias Prof Vera</t>
  </si>
  <si>
    <t>Valor recebido PROAP</t>
  </si>
  <si>
    <t>Pago com ORÇAMENTO PARTICIPATIVO -seria PROAP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</si>
</sst>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&quot;R$&quot;\ #,##0.00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11"/>
      <color theme="1" tint="4.9989318521683403E-2"/>
      <name val="Calibri"/>
      <family val="2"/>
      <scheme val="minor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165" fontId="11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0" borderId="1" xfId="0" applyFill="1" applyBorder="1"/>
    <xf numFmtId="0" fontId="2" fillId="0" borderId="1" xfId="0" applyFont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166" fontId="0" fillId="0" borderId="0" xfId="0" applyNumberFormat="1"/>
    <xf numFmtId="166" fontId="0" fillId="0" borderId="1" xfId="0" applyNumberFormat="1" applyBorder="1"/>
    <xf numFmtId="166" fontId="0" fillId="0" borderId="1" xfId="0" applyNumberFormat="1" applyFill="1" applyBorder="1"/>
    <xf numFmtId="166" fontId="0" fillId="0" borderId="1" xfId="0" applyNumberFormat="1" applyFont="1" applyBorder="1"/>
    <xf numFmtId="166" fontId="4" fillId="0" borderId="1" xfId="0" applyNumberFormat="1" applyFont="1" applyBorder="1"/>
    <xf numFmtId="0" fontId="2" fillId="0" borderId="1" xfId="0" applyFont="1" applyFill="1" applyBorder="1" applyAlignment="1">
      <alignment horizontal="left" wrapText="1"/>
    </xf>
    <xf numFmtId="166" fontId="4" fillId="0" borderId="1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66" fontId="4" fillId="0" borderId="0" xfId="0" applyNumberFormat="1" applyFont="1"/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vertical="center" wrapText="1"/>
    </xf>
    <xf numFmtId="8" fontId="7" fillId="3" borderId="1" xfId="0" applyNumberFormat="1" applyFont="1" applyFill="1" applyBorder="1" applyAlignment="1">
      <alignment vertical="center" wrapText="1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/>
    <xf numFmtId="166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 wrapText="1"/>
    </xf>
    <xf numFmtId="0" fontId="10" fillId="0" borderId="0" xfId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2" fillId="0" borderId="1" xfId="0" applyFont="1" applyBorder="1"/>
    <xf numFmtId="166" fontId="4" fillId="0" borderId="1" xfId="0" applyNumberFormat="1" applyFont="1" applyFill="1" applyBorder="1"/>
    <xf numFmtId="166" fontId="4" fillId="8" borderId="1" xfId="0" applyNumberFormat="1" applyFont="1" applyFill="1" applyBorder="1"/>
    <xf numFmtId="165" fontId="0" fillId="0" borderId="0" xfId="0" applyNumberFormat="1"/>
    <xf numFmtId="0" fontId="4" fillId="6" borderId="1" xfId="0" applyFont="1" applyFill="1" applyBorder="1"/>
    <xf numFmtId="0" fontId="4" fillId="4" borderId="0" xfId="0" applyFont="1" applyFill="1"/>
    <xf numFmtId="166" fontId="14" fillId="8" borderId="1" xfId="0" applyNumberFormat="1" applyFont="1" applyFill="1" applyBorder="1"/>
    <xf numFmtId="0" fontId="4" fillId="2" borderId="0" xfId="0" applyFont="1" applyFill="1"/>
    <xf numFmtId="165" fontId="4" fillId="5" borderId="0" xfId="0" applyNumberFormat="1" applyFont="1" applyFill="1"/>
    <xf numFmtId="166" fontId="4" fillId="4" borderId="1" xfId="0" applyNumberFormat="1" applyFont="1" applyFill="1" applyBorder="1" applyAlignment="1">
      <alignment horizontal="right"/>
    </xf>
    <xf numFmtId="166" fontId="4" fillId="8" borderId="0" xfId="0" applyNumberFormat="1" applyFont="1" applyFill="1"/>
    <xf numFmtId="0" fontId="0" fillId="6" borderId="0" xfId="0" applyFill="1" applyAlignment="1"/>
    <xf numFmtId="165" fontId="0" fillId="0" borderId="1" xfId="0" applyNumberFormat="1" applyBorder="1"/>
    <xf numFmtId="166" fontId="0" fillId="0" borderId="4" xfId="0" applyNumberFormat="1" applyBorder="1"/>
    <xf numFmtId="166" fontId="4" fillId="8" borderId="4" xfId="0" applyNumberFormat="1" applyFont="1" applyFill="1" applyBorder="1"/>
    <xf numFmtId="0" fontId="1" fillId="7" borderId="3" xfId="0" applyFont="1" applyFill="1" applyBorder="1" applyAlignment="1">
      <alignment horizontal="center" wrapText="1"/>
    </xf>
    <xf numFmtId="166" fontId="4" fillId="4" borderId="1" xfId="0" applyNumberFormat="1" applyFont="1" applyFill="1" applyBorder="1"/>
    <xf numFmtId="0" fontId="1" fillId="6" borderId="0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8" fillId="4" borderId="1" xfId="0" applyFont="1" applyFill="1" applyBorder="1"/>
    <xf numFmtId="0" fontId="7" fillId="0" borderId="0" xfId="0" applyFont="1" applyBorder="1"/>
    <xf numFmtId="0" fontId="7" fillId="6" borderId="0" xfId="0" applyFont="1" applyFill="1" applyBorder="1"/>
    <xf numFmtId="0" fontId="8" fillId="6" borderId="0" xfId="0" applyFont="1" applyFill="1" applyBorder="1"/>
    <xf numFmtId="165" fontId="7" fillId="6" borderId="0" xfId="0" applyNumberFormat="1" applyFont="1" applyFill="1" applyBorder="1"/>
    <xf numFmtId="0" fontId="0" fillId="2" borderId="1" xfId="0" applyFill="1" applyBorder="1"/>
    <xf numFmtId="0" fontId="4" fillId="4" borderId="1" xfId="0" applyFont="1" applyFill="1" applyBorder="1"/>
    <xf numFmtId="0" fontId="1" fillId="7" borderId="9" xfId="0" applyFont="1" applyFill="1" applyBorder="1" applyAlignment="1">
      <alignment horizontal="center" wrapText="1"/>
    </xf>
    <xf numFmtId="0" fontId="0" fillId="6" borderId="0" xfId="0" applyFill="1" applyBorder="1"/>
    <xf numFmtId="0" fontId="8" fillId="6" borderId="0" xfId="0" applyFont="1" applyFill="1" applyBorder="1" applyAlignment="1">
      <alignment horizontal="center" wrapText="1"/>
    </xf>
    <xf numFmtId="165" fontId="4" fillId="4" borderId="1" xfId="0" applyNumberFormat="1" applyFont="1" applyFill="1" applyBorder="1"/>
    <xf numFmtId="165" fontId="0" fillId="2" borderId="1" xfId="0" applyNumberFormat="1" applyFill="1" applyBorder="1"/>
    <xf numFmtId="0" fontId="4" fillId="2" borderId="1" xfId="0" applyFont="1" applyFill="1" applyBorder="1"/>
    <xf numFmtId="165" fontId="4" fillId="2" borderId="1" xfId="0" applyNumberFormat="1" applyFont="1" applyFill="1" applyBorder="1"/>
    <xf numFmtId="0" fontId="4" fillId="7" borderId="1" xfId="0" applyFont="1" applyFill="1" applyBorder="1"/>
    <xf numFmtId="165" fontId="0" fillId="7" borderId="1" xfId="0" applyNumberFormat="1" applyFill="1" applyBorder="1"/>
    <xf numFmtId="165" fontId="0" fillId="7" borderId="1" xfId="0" applyNumberFormat="1" applyFont="1" applyFill="1" applyBorder="1"/>
    <xf numFmtId="0" fontId="4" fillId="7" borderId="1" xfId="0" applyFont="1" applyFill="1" applyBorder="1" applyAlignment="1">
      <alignment horizontal="center"/>
    </xf>
    <xf numFmtId="165" fontId="0" fillId="7" borderId="4" xfId="0" applyNumberFormat="1" applyFill="1" applyBorder="1"/>
    <xf numFmtId="164" fontId="0" fillId="0" borderId="1" xfId="0" applyNumberFormat="1" applyBorder="1"/>
    <xf numFmtId="165" fontId="0" fillId="6" borderId="1" xfId="0" applyNumberFormat="1" applyFill="1" applyBorder="1"/>
    <xf numFmtId="165" fontId="4" fillId="6" borderId="1" xfId="0" applyNumberFormat="1" applyFont="1" applyFill="1" applyBorder="1"/>
    <xf numFmtId="0" fontId="4" fillId="12" borderId="1" xfId="0" applyFont="1" applyFill="1" applyBorder="1"/>
    <xf numFmtId="165" fontId="0" fillId="0" borderId="1" xfId="0" applyNumberFormat="1" applyFill="1" applyBorder="1"/>
    <xf numFmtId="0" fontId="0" fillId="13" borderId="1" xfId="0" applyFill="1" applyBorder="1"/>
    <xf numFmtId="165" fontId="0" fillId="13" borderId="1" xfId="0" applyNumberFormat="1" applyFill="1" applyBorder="1"/>
    <xf numFmtId="0" fontId="4" fillId="13" borderId="1" xfId="0" applyFont="1" applyFill="1" applyBorder="1"/>
    <xf numFmtId="165" fontId="4" fillId="13" borderId="1" xfId="0" applyNumberFormat="1" applyFont="1" applyFill="1" applyBorder="1"/>
    <xf numFmtId="0" fontId="0" fillId="0" borderId="4" xfId="0" applyBorder="1"/>
    <xf numFmtId="0" fontId="2" fillId="0" borderId="4" xfId="0" applyFont="1" applyBorder="1"/>
    <xf numFmtId="0" fontId="2" fillId="0" borderId="4" xfId="0" applyFont="1" applyFill="1" applyBorder="1"/>
    <xf numFmtId="0" fontId="1" fillId="6" borderId="1" xfId="0" applyFont="1" applyFill="1" applyBorder="1" applyAlignment="1">
      <alignment horizontal="center" wrapText="1"/>
    </xf>
    <xf numFmtId="0" fontId="0" fillId="2" borderId="1" xfId="0" applyFont="1" applyFill="1" applyBorder="1"/>
    <xf numFmtId="0" fontId="4" fillId="11" borderId="1" xfId="0" applyFont="1" applyFill="1" applyBorder="1"/>
    <xf numFmtId="164" fontId="0" fillId="0" borderId="1" xfId="0" applyNumberFormat="1" applyFill="1" applyBorder="1"/>
    <xf numFmtId="0" fontId="4" fillId="10" borderId="1" xfId="0" applyFont="1" applyFill="1" applyBorder="1"/>
    <xf numFmtId="0" fontId="0" fillId="2" borderId="1" xfId="0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164" fontId="0" fillId="7" borderId="1" xfId="0" applyNumberFormat="1" applyFill="1" applyBorder="1"/>
    <xf numFmtId="164" fontId="4" fillId="7" borderId="1" xfId="0" applyNumberFormat="1" applyFont="1" applyFill="1" applyBorder="1"/>
    <xf numFmtId="165" fontId="4" fillId="7" borderId="1" xfId="0" applyNumberFormat="1" applyFont="1" applyFill="1" applyBorder="1"/>
    <xf numFmtId="0" fontId="0" fillId="11" borderId="1" xfId="0" applyNumberFormat="1" applyFill="1" applyBorder="1"/>
    <xf numFmtId="164" fontId="0" fillId="11" borderId="1" xfId="0" applyNumberFormat="1" applyFill="1" applyBorder="1"/>
    <xf numFmtId="0" fontId="0" fillId="11" borderId="1" xfId="2" applyNumberFormat="1" applyFont="1" applyFill="1" applyBorder="1"/>
    <xf numFmtId="0" fontId="4" fillId="14" borderId="1" xfId="0" applyFont="1" applyFill="1" applyBorder="1"/>
    <xf numFmtId="164" fontId="4" fillId="14" borderId="1" xfId="0" applyNumberFormat="1" applyFont="1" applyFill="1" applyBorder="1"/>
    <xf numFmtId="0" fontId="0" fillId="10" borderId="1" xfId="0" applyFill="1" applyBorder="1"/>
    <xf numFmtId="0" fontId="12" fillId="7" borderId="1" xfId="0" applyFont="1" applyFill="1" applyBorder="1"/>
    <xf numFmtId="0" fontId="2" fillId="7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166" fontId="0" fillId="0" borderId="4" xfId="0" applyNumberFormat="1" applyFill="1" applyBorder="1"/>
    <xf numFmtId="0" fontId="0" fillId="7" borderId="1" xfId="0" applyFill="1" applyBorder="1" applyAlignment="1">
      <alignment horizontal="center"/>
    </xf>
    <xf numFmtId="0" fontId="0" fillId="7" borderId="0" xfId="0" applyFill="1" applyBorder="1"/>
    <xf numFmtId="0" fontId="16" fillId="0" borderId="0" xfId="0" applyFont="1"/>
    <xf numFmtId="0" fontId="12" fillId="0" borderId="0" xfId="0" applyFont="1"/>
    <xf numFmtId="0" fontId="0" fillId="7" borderId="10" xfId="0" applyFill="1" applyBorder="1"/>
    <xf numFmtId="0" fontId="0" fillId="4" borderId="0" xfId="0" applyFill="1"/>
    <xf numFmtId="0" fontId="8" fillId="7" borderId="3" xfId="0" applyFont="1" applyFill="1" applyBorder="1" applyAlignment="1">
      <alignment horizontal="center" wrapText="1"/>
    </xf>
    <xf numFmtId="165" fontId="4" fillId="5" borderId="4" xfId="0" applyNumberFormat="1" applyFont="1" applyFill="1" applyBorder="1"/>
    <xf numFmtId="0" fontId="2" fillId="0" borderId="4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4" fontId="7" fillId="0" borderId="1" xfId="0" applyNumberFormat="1" applyFont="1" applyFill="1" applyBorder="1"/>
    <xf numFmtId="0" fontId="7" fillId="0" borderId="1" xfId="0" applyFont="1" applyFill="1" applyBorder="1" applyAlignment="1">
      <alignment vertical="center" wrapText="1"/>
    </xf>
    <xf numFmtId="8" fontId="7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166" fontId="0" fillId="2" borderId="1" xfId="0" applyNumberFormat="1" applyFill="1" applyBorder="1"/>
    <xf numFmtId="166" fontId="0" fillId="2" borderId="4" xfId="0" applyNumberFormat="1" applyFill="1" applyBorder="1"/>
    <xf numFmtId="0" fontId="16" fillId="0" borderId="0" xfId="0" applyFont="1" applyFill="1"/>
    <xf numFmtId="0" fontId="7" fillId="7" borderId="1" xfId="0" applyFont="1" applyFill="1" applyBorder="1"/>
    <xf numFmtId="165" fontId="7" fillId="7" borderId="1" xfId="0" applyNumberFormat="1" applyFont="1" applyFill="1" applyBorder="1"/>
    <xf numFmtId="0" fontId="7" fillId="7" borderId="4" xfId="0" applyFont="1" applyFill="1" applyBorder="1"/>
    <xf numFmtId="0" fontId="17" fillId="13" borderId="1" xfId="0" applyFont="1" applyFill="1" applyBorder="1"/>
    <xf numFmtId="8" fontId="4" fillId="8" borderId="0" xfId="0" applyNumberFormat="1" applyFont="1" applyFill="1"/>
    <xf numFmtId="165" fontId="8" fillId="5" borderId="1" xfId="0" applyNumberFormat="1" applyFont="1" applyFill="1" applyBorder="1"/>
    <xf numFmtId="0" fontId="8" fillId="15" borderId="1" xfId="0" applyFont="1" applyFill="1" applyBorder="1" applyAlignment="1">
      <alignment horizontal="center"/>
    </xf>
    <xf numFmtId="165" fontId="8" fillId="15" borderId="1" xfId="2" applyFont="1" applyFill="1" applyBorder="1" applyAlignment="1">
      <alignment horizontal="center"/>
    </xf>
    <xf numFmtId="165" fontId="0" fillId="0" borderId="1" xfId="2" applyFont="1" applyBorder="1" applyAlignment="1">
      <alignment horizontal="center"/>
    </xf>
    <xf numFmtId="0" fontId="0" fillId="16" borderId="1" xfId="0" applyFill="1" applyBorder="1" applyAlignment="1">
      <alignment horizontal="center"/>
    </xf>
    <xf numFmtId="165" fontId="0" fillId="16" borderId="1" xfId="2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165" fontId="0" fillId="0" borderId="1" xfId="2" applyFont="1" applyBorder="1" applyAlignment="1"/>
    <xf numFmtId="0" fontId="0" fillId="0" borderId="2" xfId="0" applyFill="1" applyBorder="1"/>
    <xf numFmtId="165" fontId="0" fillId="6" borderId="1" xfId="2" applyFont="1" applyFill="1" applyBorder="1" applyAlignment="1">
      <alignment horizontal="center"/>
    </xf>
    <xf numFmtId="0" fontId="18" fillId="0" borderId="1" xfId="0" applyFont="1" applyFill="1" applyBorder="1"/>
    <xf numFmtId="165" fontId="0" fillId="2" borderId="1" xfId="2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4" fillId="9" borderId="1" xfId="0" applyFont="1" applyFill="1" applyBorder="1"/>
    <xf numFmtId="165" fontId="4" fillId="9" borderId="1" xfId="0" applyNumberFormat="1" applyFont="1" applyFill="1" applyBorder="1"/>
    <xf numFmtId="0" fontId="0" fillId="0" borderId="10" xfId="0" applyBorder="1"/>
    <xf numFmtId="0" fontId="4" fillId="6" borderId="4" xfId="0" applyFont="1" applyFill="1" applyBorder="1"/>
    <xf numFmtId="165" fontId="4" fillId="6" borderId="11" xfId="0" applyNumberFormat="1" applyFont="1" applyFill="1" applyBorder="1"/>
    <xf numFmtId="165" fontId="4" fillId="21" borderId="0" xfId="0" applyNumberFormat="1" applyFont="1" applyFill="1"/>
    <xf numFmtId="0" fontId="0" fillId="13" borderId="4" xfId="0" applyFill="1" applyBorder="1" applyAlignment="1"/>
    <xf numFmtId="0" fontId="4" fillId="17" borderId="1" xfId="0" applyFont="1" applyFill="1" applyBorder="1" applyAlignment="1">
      <alignment horizontal="center"/>
    </xf>
    <xf numFmtId="165" fontId="4" fillId="0" borderId="1" xfId="2" applyFont="1" applyFill="1" applyBorder="1" applyAlignment="1">
      <alignment horizontal="center"/>
    </xf>
    <xf numFmtId="165" fontId="4" fillId="2" borderId="1" xfId="2" applyFont="1" applyFill="1" applyBorder="1" applyAlignment="1">
      <alignment horizontal="center"/>
    </xf>
    <xf numFmtId="0" fontId="0" fillId="6" borderId="0" xfId="0" applyFill="1"/>
    <xf numFmtId="0" fontId="0" fillId="14" borderId="1" xfId="0" applyFill="1" applyBorder="1" applyAlignment="1">
      <alignment horizontal="center"/>
    </xf>
    <xf numFmtId="165" fontId="4" fillId="0" borderId="1" xfId="2" applyFont="1" applyBorder="1" applyAlignment="1">
      <alignment horizontal="center"/>
    </xf>
    <xf numFmtId="0" fontId="0" fillId="18" borderId="1" xfId="0" applyNumberFormat="1" applyFill="1" applyBorder="1" applyAlignment="1">
      <alignment horizontal="center"/>
    </xf>
    <xf numFmtId="0" fontId="0" fillId="18" borderId="1" xfId="0" applyFill="1" applyBorder="1"/>
    <xf numFmtId="0" fontId="0" fillId="0" borderId="1" xfId="0" applyNumberFormat="1" applyBorder="1"/>
    <xf numFmtId="165" fontId="0" fillId="6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17" borderId="1" xfId="0" applyNumberFormat="1" applyFill="1" applyBorder="1"/>
    <xf numFmtId="165" fontId="4" fillId="20" borderId="1" xfId="0" applyNumberFormat="1" applyFont="1" applyFill="1" applyBorder="1"/>
    <xf numFmtId="0" fontId="0" fillId="6" borderId="1" xfId="0" applyFill="1" applyBorder="1" applyAlignment="1"/>
    <xf numFmtId="0" fontId="4" fillId="19" borderId="1" xfId="0" applyFont="1" applyFill="1" applyBorder="1"/>
    <xf numFmtId="165" fontId="4" fillId="19" borderId="1" xfId="0" applyNumberFormat="1" applyFont="1" applyFill="1" applyBorder="1"/>
    <xf numFmtId="0" fontId="0" fillId="0" borderId="0" xfId="0" applyFill="1" applyBorder="1"/>
    <xf numFmtId="165" fontId="4" fillId="5" borderId="1" xfId="0" applyNumberFormat="1" applyFont="1" applyFill="1" applyBorder="1"/>
    <xf numFmtId="0" fontId="0" fillId="4" borderId="1" xfId="0" applyFill="1" applyBorder="1" applyAlignment="1"/>
    <xf numFmtId="0" fontId="4" fillId="19" borderId="4" xfId="0" applyFont="1" applyFill="1" applyBorder="1" applyAlignment="1">
      <alignment horizontal="center"/>
    </xf>
    <xf numFmtId="0" fontId="4" fillId="19" borderId="11" xfId="0" applyFont="1" applyFill="1" applyBorder="1" applyAlignment="1">
      <alignment horizontal="center"/>
    </xf>
    <xf numFmtId="0" fontId="4" fillId="19" borderId="10" xfId="0" applyFont="1" applyFill="1" applyBorder="1" applyAlignment="1">
      <alignment horizontal="center"/>
    </xf>
    <xf numFmtId="0" fontId="4" fillId="21" borderId="4" xfId="0" applyFont="1" applyFill="1" applyBorder="1" applyAlignment="1">
      <alignment horizontal="center"/>
    </xf>
    <xf numFmtId="0" fontId="4" fillId="21" borderId="11" xfId="0" applyFont="1" applyFill="1" applyBorder="1" applyAlignment="1">
      <alignment horizontal="center"/>
    </xf>
    <xf numFmtId="0" fontId="4" fillId="21" borderId="10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4" fillId="8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1" fillId="6" borderId="0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Hiperlink" xfId="1" builtinId="8"/>
    <cellStyle name="Mo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Adonex-vendas@adonex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3"/>
  <sheetViews>
    <sheetView tabSelected="1" zoomScale="80" zoomScaleNormal="80" workbookViewId="0">
      <selection activeCell="E27" sqref="E27"/>
    </sheetView>
  </sheetViews>
  <sheetFormatPr defaultRowHeight="15" x14ac:dyDescent="0.25"/>
  <cols>
    <col min="1" max="1" width="36.42578125" style="8" customWidth="1"/>
    <col min="2" max="2" width="29.28515625" style="8" customWidth="1"/>
    <col min="3" max="3" width="37" style="8" customWidth="1"/>
    <col min="4" max="4" width="26.7109375" style="8" customWidth="1"/>
    <col min="5" max="5" width="41" style="8" customWidth="1"/>
    <col min="6" max="7" width="13.7109375" style="8" customWidth="1"/>
    <col min="8" max="8" width="23.85546875" style="8" customWidth="1"/>
    <col min="9" max="9" width="13.7109375" style="8" customWidth="1"/>
    <col min="10" max="10" width="17.7109375" style="8" customWidth="1"/>
  </cols>
  <sheetData>
    <row r="2" spans="1:9" x14ac:dyDescent="0.25">
      <c r="A2" s="99" t="s">
        <v>312</v>
      </c>
      <c r="B2" s="92"/>
      <c r="D2" s="106"/>
    </row>
    <row r="3" spans="1:9" x14ac:dyDescent="0.25">
      <c r="A3" s="92" t="s">
        <v>284</v>
      </c>
      <c r="B3" s="98">
        <v>113230.39999999999</v>
      </c>
    </row>
    <row r="4" spans="1:9" x14ac:dyDescent="0.25">
      <c r="A4" s="92" t="s">
        <v>313</v>
      </c>
      <c r="B4" s="98">
        <v>22712.36</v>
      </c>
    </row>
    <row r="5" spans="1:9" x14ac:dyDescent="0.25">
      <c r="A5" s="99" t="s">
        <v>209</v>
      </c>
      <c r="B5" s="100">
        <f>B3+B4</f>
        <v>135942.76</v>
      </c>
    </row>
    <row r="6" spans="1:9" x14ac:dyDescent="0.25">
      <c r="A6" s="72"/>
      <c r="B6" s="108"/>
    </row>
    <row r="7" spans="1:9" x14ac:dyDescent="0.25">
      <c r="A7" s="119" t="s">
        <v>438</v>
      </c>
      <c r="B7" s="100">
        <v>48107.75</v>
      </c>
    </row>
    <row r="8" spans="1:9" x14ac:dyDescent="0.25">
      <c r="A8" s="179" t="s">
        <v>425</v>
      </c>
      <c r="B8" s="180">
        <f>B5+B7</f>
        <v>184050.51</v>
      </c>
      <c r="D8" s="107"/>
    </row>
    <row r="9" spans="1:9" x14ac:dyDescent="0.25">
      <c r="A9" s="182"/>
      <c r="B9" s="183"/>
      <c r="C9" s="181"/>
      <c r="D9" s="107"/>
    </row>
    <row r="10" spans="1:9" x14ac:dyDescent="0.25">
      <c r="A10" s="205" t="s">
        <v>426</v>
      </c>
      <c r="B10" s="206"/>
      <c r="C10" s="207"/>
      <c r="D10" s="107"/>
      <c r="E10" s="208" t="s">
        <v>260</v>
      </c>
      <c r="F10" s="209"/>
      <c r="G10" s="209"/>
      <c r="H10" s="210"/>
    </row>
    <row r="11" spans="1:9" x14ac:dyDescent="0.25">
      <c r="C11" s="109" t="s">
        <v>314</v>
      </c>
      <c r="D11" s="107"/>
      <c r="E11" s="24" t="s">
        <v>212</v>
      </c>
      <c r="F11" s="24" t="s">
        <v>431</v>
      </c>
      <c r="G11" s="24" t="s">
        <v>288</v>
      </c>
      <c r="H11" s="186" t="s">
        <v>311</v>
      </c>
    </row>
    <row r="12" spans="1:9" ht="18.75" customHeight="1" x14ac:dyDescent="0.25">
      <c r="A12" s="24" t="s">
        <v>212</v>
      </c>
      <c r="B12" s="24" t="s">
        <v>244</v>
      </c>
      <c r="C12" s="104" t="s">
        <v>311</v>
      </c>
      <c r="D12" s="107"/>
      <c r="E12" s="195" t="s">
        <v>429</v>
      </c>
      <c r="F12" s="107"/>
      <c r="G12" s="107"/>
      <c r="H12" s="197">
        <v>31758.43</v>
      </c>
    </row>
    <row r="13" spans="1:9" x14ac:dyDescent="0.25">
      <c r="A13" s="8" t="s">
        <v>211</v>
      </c>
      <c r="B13" s="34">
        <v>22030</v>
      </c>
      <c r="C13" s="102">
        <v>1360.8</v>
      </c>
      <c r="D13" s="107"/>
      <c r="E13" s="196" t="s">
        <v>430</v>
      </c>
      <c r="F13" s="194">
        <v>3</v>
      </c>
      <c r="G13" s="80">
        <v>128.25</v>
      </c>
      <c r="H13" s="197">
        <f>F13*G13</f>
        <v>384.75</v>
      </c>
    </row>
    <row r="14" spans="1:9" x14ac:dyDescent="0.25">
      <c r="A14" s="8" t="s">
        <v>213</v>
      </c>
      <c r="B14" s="34">
        <v>21300</v>
      </c>
      <c r="C14" s="102">
        <v>8098.4</v>
      </c>
      <c r="D14" s="107"/>
      <c r="E14" s="196" t="s">
        <v>432</v>
      </c>
      <c r="F14" s="194">
        <v>6</v>
      </c>
      <c r="G14" s="80">
        <v>161.37</v>
      </c>
      <c r="H14" s="197">
        <f>F14*G14</f>
        <v>968.22</v>
      </c>
      <c r="I14" s="80"/>
    </row>
    <row r="15" spans="1:9" x14ac:dyDescent="0.25">
      <c r="A15" s="8" t="s">
        <v>214</v>
      </c>
      <c r="B15" s="34">
        <v>6112</v>
      </c>
      <c r="C15" s="102">
        <v>9660</v>
      </c>
      <c r="D15" s="107"/>
      <c r="E15" s="13" t="s">
        <v>433</v>
      </c>
      <c r="G15" s="80"/>
      <c r="H15" s="197">
        <v>2574</v>
      </c>
    </row>
    <row r="16" spans="1:9" x14ac:dyDescent="0.25">
      <c r="A16" s="8" t="s">
        <v>215</v>
      </c>
      <c r="B16" s="34">
        <v>40879.800000000003</v>
      </c>
      <c r="C16" s="103">
        <v>25921.439999999999</v>
      </c>
      <c r="D16" s="107"/>
      <c r="E16" s="196" t="s">
        <v>434</v>
      </c>
      <c r="F16" s="80"/>
      <c r="G16" s="80"/>
      <c r="H16" s="197">
        <v>6737.26</v>
      </c>
    </row>
    <row r="17" spans="1:10" x14ac:dyDescent="0.25">
      <c r="A17" s="8" t="s">
        <v>216</v>
      </c>
      <c r="B17" s="34">
        <v>3946</v>
      </c>
      <c r="C17" s="102">
        <v>6503</v>
      </c>
      <c r="D17" s="107"/>
      <c r="E17" s="13" t="s">
        <v>435</v>
      </c>
      <c r="F17" s="8">
        <v>1</v>
      </c>
      <c r="G17" s="80">
        <v>175</v>
      </c>
      <c r="H17" s="197">
        <f>F17*G17</f>
        <v>175</v>
      </c>
    </row>
    <row r="18" spans="1:10" x14ac:dyDescent="0.25">
      <c r="A18" s="8" t="s">
        <v>217</v>
      </c>
      <c r="B18" s="34">
        <v>18540</v>
      </c>
      <c r="C18" s="102">
        <v>6004</v>
      </c>
      <c r="D18" s="107"/>
      <c r="E18" s="196" t="s">
        <v>436</v>
      </c>
      <c r="F18" s="80"/>
      <c r="G18" s="80"/>
      <c r="H18" s="197">
        <v>4645.55</v>
      </c>
    </row>
    <row r="19" spans="1:10" x14ac:dyDescent="0.25">
      <c r="A19" s="8" t="s">
        <v>218</v>
      </c>
      <c r="B19" s="34">
        <v>8872</v>
      </c>
      <c r="C19" s="102">
        <v>4202.1000000000004</v>
      </c>
      <c r="D19" s="107"/>
      <c r="E19" s="13" t="s">
        <v>437</v>
      </c>
      <c r="H19" s="197">
        <v>734.81</v>
      </c>
    </row>
    <row r="20" spans="1:10" x14ac:dyDescent="0.25">
      <c r="A20" s="8" t="s">
        <v>219</v>
      </c>
      <c r="B20" s="34">
        <v>6039.33</v>
      </c>
      <c r="C20" s="102">
        <v>4046.34</v>
      </c>
      <c r="D20" s="108"/>
      <c r="E20" s="80"/>
      <c r="F20" s="80"/>
      <c r="G20" s="198" t="s">
        <v>209</v>
      </c>
      <c r="H20" s="198">
        <f>SUM(H12:H19)</f>
        <v>47978.020000000004</v>
      </c>
    </row>
    <row r="21" spans="1:10" x14ac:dyDescent="0.25">
      <c r="A21" s="8" t="s">
        <v>220</v>
      </c>
      <c r="B21" s="34">
        <v>7245</v>
      </c>
      <c r="C21" s="102">
        <v>3797.19</v>
      </c>
    </row>
    <row r="22" spans="1:10" x14ac:dyDescent="0.25">
      <c r="A22" s="8" t="s">
        <v>221</v>
      </c>
      <c r="B22" s="34">
        <v>1735</v>
      </c>
      <c r="C22" s="102">
        <v>1250.53</v>
      </c>
    </row>
    <row r="23" spans="1:10" x14ac:dyDescent="0.25">
      <c r="A23" s="8" t="s">
        <v>222</v>
      </c>
      <c r="B23" s="34">
        <v>3526</v>
      </c>
      <c r="C23" s="102">
        <v>950</v>
      </c>
    </row>
    <row r="24" spans="1:10" x14ac:dyDescent="0.25">
      <c r="A24" s="8" t="s">
        <v>223</v>
      </c>
      <c r="B24" s="34">
        <v>3278</v>
      </c>
      <c r="C24" s="102">
        <v>2672.04</v>
      </c>
      <c r="D24" s="80"/>
      <c r="E24" s="80"/>
      <c r="F24" s="80"/>
      <c r="G24" s="80"/>
    </row>
    <row r="25" spans="1:10" x14ac:dyDescent="0.25">
      <c r="A25" s="8" t="s">
        <v>224</v>
      </c>
      <c r="B25" s="34">
        <v>15271.38</v>
      </c>
      <c r="C25" s="102">
        <v>4005.57</v>
      </c>
      <c r="J25" s="80"/>
    </row>
    <row r="26" spans="1:10" x14ac:dyDescent="0.25">
      <c r="A26" s="8" t="s">
        <v>225</v>
      </c>
      <c r="B26" s="34">
        <v>30000</v>
      </c>
      <c r="C26" s="102">
        <v>57459.18</v>
      </c>
      <c r="D26" s="18"/>
    </row>
    <row r="27" spans="1:10" x14ac:dyDescent="0.25">
      <c r="A27" s="8" t="s">
        <v>165</v>
      </c>
      <c r="B27" s="70">
        <f>SUM(B13:B26)</f>
        <v>188774.51</v>
      </c>
      <c r="C27" s="97">
        <f>SUM(C13:C26)</f>
        <v>135930.59</v>
      </c>
    </row>
    <row r="29" spans="1:10" x14ac:dyDescent="0.25">
      <c r="D29" s="80"/>
      <c r="J29" s="80"/>
    </row>
    <row r="31" spans="1:10" x14ac:dyDescent="0.25">
      <c r="C31" s="80"/>
      <c r="E31" s="110"/>
      <c r="F31" s="110"/>
      <c r="G31" s="110"/>
    </row>
    <row r="32" spans="1:10" x14ac:dyDescent="0.25">
      <c r="C32" s="199"/>
    </row>
    <row r="33" spans="1:7" x14ac:dyDescent="0.25">
      <c r="C33" s="68"/>
      <c r="E33" s="80"/>
      <c r="F33" s="80"/>
      <c r="G33" s="80"/>
    </row>
    <row r="38" spans="1:7" x14ac:dyDescent="0.25">
      <c r="A38" s="113" t="s">
        <v>315</v>
      </c>
      <c r="B38" s="111"/>
    </row>
    <row r="39" spans="1:7" x14ac:dyDescent="0.25">
      <c r="A39" s="113" t="s">
        <v>439</v>
      </c>
      <c r="B39" s="185"/>
    </row>
    <row r="40" spans="1:7" x14ac:dyDescent="0.25">
      <c r="A40" s="162" t="s">
        <v>320</v>
      </c>
      <c r="B40" s="112">
        <v>6503</v>
      </c>
    </row>
    <row r="41" spans="1:7" x14ac:dyDescent="0.25">
      <c r="A41" s="111" t="s">
        <v>285</v>
      </c>
      <c r="B41" s="112">
        <f>262.9+129.48</f>
        <v>392.38</v>
      </c>
    </row>
    <row r="42" spans="1:7" x14ac:dyDescent="0.25">
      <c r="A42" s="112" t="s">
        <v>286</v>
      </c>
      <c r="B42" s="112">
        <v>1025.1199999999999</v>
      </c>
    </row>
    <row r="43" spans="1:7" x14ac:dyDescent="0.25">
      <c r="A43" s="113" t="s">
        <v>287</v>
      </c>
      <c r="B43" s="114">
        <f>SUM(B40:B42)</f>
        <v>7920.5</v>
      </c>
    </row>
  </sheetData>
  <mergeCells count="2">
    <mergeCell ref="A10:C10"/>
    <mergeCell ref="E10:H10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"/>
  <sheetViews>
    <sheetView workbookViewId="0">
      <selection activeCell="I11" sqref="I11:J11"/>
    </sheetView>
  </sheetViews>
  <sheetFormatPr defaultColWidth="8.7109375" defaultRowHeight="15" x14ac:dyDescent="0.25"/>
  <cols>
    <col min="2" max="2" width="41.42578125" customWidth="1"/>
    <col min="4" max="4" width="14.28515625" customWidth="1"/>
    <col min="5" max="5" width="14.7109375" customWidth="1"/>
    <col min="6" max="6" width="12" customWidth="1"/>
    <col min="8" max="8" width="12.7109375" customWidth="1"/>
    <col min="9" max="9" width="12.140625" customWidth="1"/>
    <col min="10" max="10" width="12.42578125" customWidth="1"/>
  </cols>
  <sheetData>
    <row r="1" spans="1:10" ht="32.25" customHeight="1" x14ac:dyDescent="0.45">
      <c r="A1" s="216" t="s">
        <v>236</v>
      </c>
      <c r="B1" s="216"/>
      <c r="C1" s="216"/>
      <c r="D1" s="216"/>
      <c r="E1" s="216"/>
      <c r="F1" s="220"/>
      <c r="G1" s="213" t="s">
        <v>237</v>
      </c>
      <c r="H1" s="214"/>
      <c r="I1" s="214"/>
      <c r="J1" s="214"/>
    </row>
    <row r="2" spans="1:10" ht="31.15" customHeight="1" x14ac:dyDescent="0.25">
      <c r="A2" s="8" t="s">
        <v>80</v>
      </c>
      <c r="B2" s="10" t="s">
        <v>0</v>
      </c>
      <c r="C2" s="10" t="s">
        <v>1</v>
      </c>
      <c r="D2" s="11" t="s">
        <v>2</v>
      </c>
      <c r="E2" s="11" t="s">
        <v>163</v>
      </c>
      <c r="F2" s="137" t="s">
        <v>164</v>
      </c>
      <c r="G2" s="67" t="s">
        <v>1</v>
      </c>
      <c r="H2" s="67" t="s">
        <v>185</v>
      </c>
      <c r="I2" s="67" t="s">
        <v>228</v>
      </c>
      <c r="J2" s="67" t="s">
        <v>164</v>
      </c>
    </row>
    <row r="3" spans="1:10" ht="14.25" x14ac:dyDescent="0.45">
      <c r="A3" s="6">
        <v>352973</v>
      </c>
      <c r="B3" s="5" t="s">
        <v>92</v>
      </c>
      <c r="C3" s="6" t="s">
        <v>1</v>
      </c>
      <c r="D3" s="40">
        <v>4</v>
      </c>
      <c r="E3" s="34">
        <v>40</v>
      </c>
      <c r="F3" s="81">
        <f>E3*D3</f>
        <v>160</v>
      </c>
      <c r="G3" s="125" t="s">
        <v>1</v>
      </c>
      <c r="H3" s="125">
        <v>4</v>
      </c>
      <c r="I3" s="102">
        <v>15.98</v>
      </c>
      <c r="J3" s="102">
        <f>H3*I3</f>
        <v>63.92</v>
      </c>
    </row>
    <row r="4" spans="1:10" ht="14.25" x14ac:dyDescent="0.45">
      <c r="A4" s="8"/>
      <c r="B4" s="14" t="s">
        <v>58</v>
      </c>
      <c r="C4" s="12" t="s">
        <v>1</v>
      </c>
      <c r="D4" s="41">
        <v>1</v>
      </c>
      <c r="E4" s="34">
        <v>60</v>
      </c>
      <c r="F4" s="81">
        <f t="shared" ref="F4:F10" si="0">E4*D4</f>
        <v>60</v>
      </c>
      <c r="G4" s="125" t="s">
        <v>1</v>
      </c>
      <c r="H4" s="125">
        <v>1</v>
      </c>
      <c r="I4" s="102">
        <v>65.319999999999993</v>
      </c>
      <c r="J4" s="102">
        <f>H4*I4</f>
        <v>65.319999999999993</v>
      </c>
    </row>
    <row r="5" spans="1:10" ht="14.25" x14ac:dyDescent="0.45">
      <c r="A5" s="6">
        <v>274106</v>
      </c>
      <c r="B5" s="5" t="s">
        <v>91</v>
      </c>
      <c r="C5" s="6" t="s">
        <v>1</v>
      </c>
      <c r="D5" s="40">
        <v>10</v>
      </c>
      <c r="E5" s="34">
        <v>350</v>
      </c>
      <c r="F5" s="81">
        <f t="shared" si="0"/>
        <v>3500</v>
      </c>
      <c r="G5" s="125" t="s">
        <v>1</v>
      </c>
      <c r="H5" s="125">
        <v>10</v>
      </c>
      <c r="I5" s="102">
        <v>95</v>
      </c>
      <c r="J5" s="102">
        <f>H5*I5</f>
        <v>950</v>
      </c>
    </row>
    <row r="6" spans="1:10" ht="14.25" x14ac:dyDescent="0.45">
      <c r="A6" s="8"/>
      <c r="B6" s="14" t="s">
        <v>51</v>
      </c>
      <c r="C6" s="12" t="s">
        <v>1</v>
      </c>
      <c r="D6" s="42">
        <v>3</v>
      </c>
      <c r="E6" s="34">
        <v>600</v>
      </c>
      <c r="F6" s="81">
        <f t="shared" si="0"/>
        <v>1800</v>
      </c>
      <c r="G6" s="125" t="s">
        <v>1</v>
      </c>
      <c r="H6" s="125">
        <v>3</v>
      </c>
      <c r="I6" s="102">
        <v>679</v>
      </c>
      <c r="J6" s="102">
        <f t="shared" ref="J6:J8" si="1">H6*I6</f>
        <v>2037</v>
      </c>
    </row>
    <row r="7" spans="1:10" x14ac:dyDescent="0.25">
      <c r="A7" s="6">
        <v>309107</v>
      </c>
      <c r="B7" s="5" t="s">
        <v>89</v>
      </c>
      <c r="C7" s="6" t="s">
        <v>1</v>
      </c>
      <c r="D7" s="40">
        <v>20</v>
      </c>
      <c r="E7" s="34">
        <v>15</v>
      </c>
      <c r="F7" s="81">
        <f t="shared" si="0"/>
        <v>300</v>
      </c>
      <c r="G7" s="125" t="s">
        <v>1</v>
      </c>
      <c r="H7" s="125">
        <v>20</v>
      </c>
      <c r="I7" s="102">
        <v>6.9</v>
      </c>
      <c r="J7" s="102">
        <f t="shared" si="1"/>
        <v>138</v>
      </c>
    </row>
    <row r="8" spans="1:10" ht="14.25" x14ac:dyDescent="0.45">
      <c r="A8" s="6">
        <v>450532</v>
      </c>
      <c r="B8" s="5" t="s">
        <v>88</v>
      </c>
      <c r="C8" s="6" t="s">
        <v>1</v>
      </c>
      <c r="D8" s="43">
        <v>5</v>
      </c>
      <c r="E8" s="34">
        <v>85</v>
      </c>
      <c r="F8" s="81">
        <f t="shared" si="0"/>
        <v>425</v>
      </c>
      <c r="G8" s="125" t="s">
        <v>1</v>
      </c>
      <c r="H8" s="125">
        <v>5</v>
      </c>
      <c r="I8" s="102">
        <v>40.99</v>
      </c>
      <c r="J8" s="102">
        <f t="shared" si="1"/>
        <v>204.95000000000002</v>
      </c>
    </row>
    <row r="9" spans="1:10" ht="14.25" x14ac:dyDescent="0.45">
      <c r="A9" s="8"/>
      <c r="B9" s="153" t="s">
        <v>31</v>
      </c>
      <c r="C9" s="154" t="s">
        <v>1</v>
      </c>
      <c r="D9" s="155">
        <v>2</v>
      </c>
      <c r="E9" s="156">
        <v>100</v>
      </c>
      <c r="F9" s="157">
        <f t="shared" si="0"/>
        <v>200</v>
      </c>
      <c r="G9" s="215" t="s">
        <v>261</v>
      </c>
      <c r="H9" s="215"/>
      <c r="I9" s="215"/>
      <c r="J9" s="215"/>
    </row>
    <row r="10" spans="1:10" ht="14.25" x14ac:dyDescent="0.45">
      <c r="A10" s="6">
        <v>256601</v>
      </c>
      <c r="B10" s="5" t="s">
        <v>90</v>
      </c>
      <c r="C10" s="6" t="s">
        <v>1</v>
      </c>
      <c r="D10" s="40">
        <v>20</v>
      </c>
      <c r="E10" s="34">
        <v>40</v>
      </c>
      <c r="F10" s="81">
        <f t="shared" si="0"/>
        <v>800</v>
      </c>
      <c r="G10" s="125" t="s">
        <v>1</v>
      </c>
      <c r="H10" s="125">
        <v>20</v>
      </c>
      <c r="I10" s="102">
        <v>16.899999999999999</v>
      </c>
      <c r="J10" s="102">
        <f>H10*I10</f>
        <v>338</v>
      </c>
    </row>
    <row r="11" spans="1:10" ht="14.25" x14ac:dyDescent="0.45">
      <c r="E11" s="34" t="s">
        <v>165</v>
      </c>
      <c r="F11" s="82">
        <f>SUM(F3:F10)</f>
        <v>7245</v>
      </c>
      <c r="G11" s="9"/>
      <c r="H11" s="9"/>
      <c r="I11" s="93" t="s">
        <v>165</v>
      </c>
      <c r="J11" s="203">
        <f>SUM(J3,J4,J5,J6,J7,J8,J10)</f>
        <v>3797.1899999999996</v>
      </c>
    </row>
  </sheetData>
  <sortState xmlns:xlrd2="http://schemas.microsoft.com/office/spreadsheetml/2017/richdata2" ref="A2:D9">
    <sortCondition ref="B2:B9"/>
  </sortState>
  <mergeCells count="3">
    <mergeCell ref="A1:F1"/>
    <mergeCell ref="G1:J1"/>
    <mergeCell ref="G9:J9"/>
  </mergeCells>
  <pageMargins left="0.511811024" right="0.511811024" top="0.78740157499999996" bottom="0.78740157499999996" header="0.31496062000000002" footer="0.31496062000000002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"/>
  <sheetViews>
    <sheetView topLeftCell="B1" workbookViewId="0">
      <selection activeCell="G21" sqref="G21"/>
    </sheetView>
  </sheetViews>
  <sheetFormatPr defaultColWidth="8.7109375" defaultRowHeight="15" x14ac:dyDescent="0.25"/>
  <cols>
    <col min="2" max="2" width="40.7109375" customWidth="1"/>
    <col min="4" max="4" width="9.85546875" customWidth="1"/>
    <col min="5" max="5" width="15.5703125" customWidth="1"/>
    <col min="6" max="6" width="12.85546875" customWidth="1"/>
    <col min="7" max="7" width="16.42578125" customWidth="1"/>
    <col min="8" max="8" width="14.7109375" customWidth="1"/>
    <col min="9" max="9" width="15.140625" customWidth="1"/>
    <col min="10" max="10" width="13.140625" customWidth="1"/>
  </cols>
  <sheetData>
    <row r="1" spans="1:10" ht="27" customHeight="1" x14ac:dyDescent="0.45">
      <c r="A1" s="216" t="s">
        <v>236</v>
      </c>
      <c r="B1" s="216"/>
      <c r="C1" s="216"/>
      <c r="D1" s="216"/>
      <c r="E1" s="216"/>
      <c r="F1" s="220"/>
      <c r="G1" s="213" t="s">
        <v>237</v>
      </c>
      <c r="H1" s="214"/>
      <c r="I1" s="214"/>
      <c r="J1" s="214"/>
    </row>
    <row r="2" spans="1:10" ht="33.4" customHeight="1" x14ac:dyDescent="0.25">
      <c r="A2" s="8" t="s">
        <v>80</v>
      </c>
      <c r="B2" s="10" t="s">
        <v>0</v>
      </c>
      <c r="C2" s="10" t="s">
        <v>1</v>
      </c>
      <c r="D2" s="11" t="s">
        <v>2</v>
      </c>
      <c r="E2" s="11" t="s">
        <v>163</v>
      </c>
      <c r="F2" s="11" t="s">
        <v>164</v>
      </c>
      <c r="G2" s="67" t="s">
        <v>1</v>
      </c>
      <c r="H2" s="67" t="s">
        <v>185</v>
      </c>
      <c r="I2" s="67" t="s">
        <v>228</v>
      </c>
      <c r="J2" s="67" t="s">
        <v>164</v>
      </c>
    </row>
    <row r="3" spans="1:10" x14ac:dyDescent="0.25">
      <c r="A3" s="12">
        <v>236536</v>
      </c>
      <c r="B3" s="14" t="s">
        <v>33</v>
      </c>
      <c r="C3" s="12" t="s">
        <v>1</v>
      </c>
      <c r="D3" s="12">
        <v>24</v>
      </c>
      <c r="E3" s="34">
        <v>45</v>
      </c>
      <c r="F3" s="81">
        <f>E3*D3</f>
        <v>1080</v>
      </c>
      <c r="G3" s="136" t="s">
        <v>1</v>
      </c>
      <c r="H3" s="125">
        <v>25</v>
      </c>
      <c r="I3" s="102">
        <v>28.39</v>
      </c>
      <c r="J3" s="102">
        <f>H3*I3</f>
        <v>709.75</v>
      </c>
    </row>
    <row r="4" spans="1:10" x14ac:dyDescent="0.25">
      <c r="A4" s="12">
        <v>236535</v>
      </c>
      <c r="B4" s="14" t="s">
        <v>32</v>
      </c>
      <c r="C4" s="12" t="s">
        <v>1</v>
      </c>
      <c r="D4" s="12">
        <v>5</v>
      </c>
      <c r="E4" s="34">
        <v>55</v>
      </c>
      <c r="F4" s="81">
        <f>E4*D4</f>
        <v>275</v>
      </c>
      <c r="G4" s="136" t="s">
        <v>1</v>
      </c>
      <c r="H4" s="125">
        <v>4</v>
      </c>
      <c r="I4" s="102">
        <v>38.74</v>
      </c>
      <c r="J4" s="102">
        <f t="shared" ref="J4:J8" si="0">H4*I4</f>
        <v>154.96</v>
      </c>
    </row>
    <row r="5" spans="1:10" ht="26.25" x14ac:dyDescent="0.25">
      <c r="A5" s="12">
        <v>236537</v>
      </c>
      <c r="B5" s="14" t="s">
        <v>34</v>
      </c>
      <c r="C5" s="12" t="s">
        <v>1</v>
      </c>
      <c r="D5" s="12">
        <v>4</v>
      </c>
      <c r="E5" s="34">
        <v>95</v>
      </c>
      <c r="F5" s="81">
        <f>E5*D5</f>
        <v>380</v>
      </c>
      <c r="G5" s="136" t="s">
        <v>1</v>
      </c>
      <c r="H5" s="125">
        <v>4</v>
      </c>
      <c r="I5" s="102">
        <v>57.24</v>
      </c>
      <c r="J5" s="102">
        <f t="shared" si="0"/>
        <v>228.96</v>
      </c>
    </row>
    <row r="6" spans="1:10" ht="23.25" customHeight="1" x14ac:dyDescent="0.45">
      <c r="E6" s="44" t="s">
        <v>165</v>
      </c>
      <c r="F6" s="78">
        <f>SUM(F3:F5)</f>
        <v>1735</v>
      </c>
      <c r="G6" s="125"/>
      <c r="H6" s="125"/>
      <c r="I6" s="102"/>
      <c r="J6" s="102"/>
    </row>
    <row r="7" spans="1:10" ht="22.5" customHeight="1" x14ac:dyDescent="0.45">
      <c r="E7" s="224" t="s">
        <v>262</v>
      </c>
      <c r="F7" s="224"/>
      <c r="G7" s="136" t="s">
        <v>1</v>
      </c>
      <c r="H7" s="125">
        <v>2</v>
      </c>
      <c r="I7" s="102">
        <v>69.489999999999995</v>
      </c>
      <c r="J7" s="102">
        <f t="shared" si="0"/>
        <v>138.97999999999999</v>
      </c>
    </row>
    <row r="8" spans="1:10" ht="24" customHeight="1" x14ac:dyDescent="0.45">
      <c r="E8" s="223" t="s">
        <v>263</v>
      </c>
      <c r="F8" s="223"/>
      <c r="G8" s="136" t="s">
        <v>1</v>
      </c>
      <c r="H8" s="125">
        <v>1</v>
      </c>
      <c r="I8" s="102">
        <v>17.88</v>
      </c>
      <c r="J8" s="102">
        <f t="shared" si="0"/>
        <v>17.88</v>
      </c>
    </row>
    <row r="9" spans="1:10" ht="14.25" x14ac:dyDescent="0.45">
      <c r="I9" s="93" t="s">
        <v>165</v>
      </c>
      <c r="J9" s="203">
        <f>SUM(J3:J8)</f>
        <v>1250.5300000000002</v>
      </c>
    </row>
  </sheetData>
  <sortState xmlns:xlrd2="http://schemas.microsoft.com/office/spreadsheetml/2017/richdata2" ref="A2:D4">
    <sortCondition ref="B2:B4"/>
  </sortState>
  <mergeCells count="4">
    <mergeCell ref="A1:F1"/>
    <mergeCell ref="G1:J1"/>
    <mergeCell ref="E7:F7"/>
    <mergeCell ref="E8:F8"/>
  </mergeCells>
  <pageMargins left="0.511811024" right="0.511811024" top="0.78740157499999996" bottom="0.78740157499999996" header="0.31496062000000002" footer="0.31496062000000002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8"/>
  <sheetViews>
    <sheetView workbookViewId="0">
      <selection activeCell="K18" sqref="K18"/>
    </sheetView>
  </sheetViews>
  <sheetFormatPr defaultColWidth="8.7109375" defaultRowHeight="15" x14ac:dyDescent="0.25"/>
  <cols>
    <col min="2" max="2" width="34.7109375" customWidth="1"/>
    <col min="5" max="5" width="15" customWidth="1"/>
    <col min="6" max="6" width="12.85546875" customWidth="1"/>
    <col min="7" max="7" width="12.28515625" customWidth="1"/>
    <col min="8" max="8" width="12.85546875" customWidth="1"/>
    <col min="9" max="9" width="13.7109375" customWidth="1"/>
    <col min="10" max="10" width="13.42578125" customWidth="1"/>
  </cols>
  <sheetData>
    <row r="1" spans="1:10" ht="28.5" customHeight="1" x14ac:dyDescent="0.45">
      <c r="A1" s="216" t="s">
        <v>236</v>
      </c>
      <c r="B1" s="216"/>
      <c r="C1" s="216"/>
      <c r="D1" s="216"/>
      <c r="E1" s="216"/>
      <c r="F1" s="220"/>
      <c r="G1" s="213" t="s">
        <v>237</v>
      </c>
      <c r="H1" s="214"/>
      <c r="I1" s="214"/>
      <c r="J1" s="214"/>
    </row>
    <row r="2" spans="1:10" ht="36" customHeight="1" x14ac:dyDescent="0.25">
      <c r="A2" s="8" t="s">
        <v>80</v>
      </c>
      <c r="B2" s="10" t="s">
        <v>0</v>
      </c>
      <c r="C2" s="10" t="s">
        <v>1</v>
      </c>
      <c r="D2" s="11" t="s">
        <v>2</v>
      </c>
      <c r="E2" s="11" t="s">
        <v>163</v>
      </c>
      <c r="F2" s="11" t="s">
        <v>164</v>
      </c>
      <c r="G2" s="67" t="s">
        <v>1</v>
      </c>
      <c r="H2" s="67" t="s">
        <v>185</v>
      </c>
      <c r="I2" s="67" t="s">
        <v>228</v>
      </c>
      <c r="J2" s="67" t="s">
        <v>164</v>
      </c>
    </row>
    <row r="3" spans="1:10" x14ac:dyDescent="0.25">
      <c r="A3" s="6">
        <v>353155</v>
      </c>
      <c r="B3" s="19" t="s">
        <v>37</v>
      </c>
      <c r="C3" s="6" t="s">
        <v>36</v>
      </c>
      <c r="D3" s="8">
        <v>20</v>
      </c>
      <c r="E3" s="34">
        <v>2.5</v>
      </c>
      <c r="F3" s="34">
        <f>E3*D3</f>
        <v>50</v>
      </c>
      <c r="G3" t="s">
        <v>245</v>
      </c>
      <c r="H3" t="s">
        <v>245</v>
      </c>
      <c r="I3" s="71" t="s">
        <v>245</v>
      </c>
      <c r="J3" s="71" t="s">
        <v>245</v>
      </c>
    </row>
    <row r="4" spans="1:10" x14ac:dyDescent="0.25">
      <c r="A4" s="6">
        <v>235840</v>
      </c>
      <c r="B4" s="5" t="s">
        <v>38</v>
      </c>
      <c r="C4" s="6" t="s">
        <v>1</v>
      </c>
      <c r="D4" s="8">
        <v>6</v>
      </c>
      <c r="E4" s="8">
        <v>6</v>
      </c>
      <c r="F4" s="34">
        <f t="shared" ref="F4:F7" si="0">E4*D4</f>
        <v>36</v>
      </c>
      <c r="G4" t="s">
        <v>245</v>
      </c>
      <c r="H4" t="s">
        <v>245</v>
      </c>
      <c r="I4" s="71" t="s">
        <v>245</v>
      </c>
      <c r="J4" s="71" t="s">
        <v>245</v>
      </c>
    </row>
    <row r="5" spans="1:10" x14ac:dyDescent="0.25">
      <c r="A5" s="6">
        <v>9725</v>
      </c>
      <c r="B5" s="19" t="s">
        <v>35</v>
      </c>
      <c r="C5" s="6" t="s">
        <v>36</v>
      </c>
      <c r="D5" s="8">
        <v>50</v>
      </c>
      <c r="E5" s="34">
        <v>15</v>
      </c>
      <c r="F5" s="34">
        <f t="shared" si="0"/>
        <v>750</v>
      </c>
      <c r="G5" t="s">
        <v>245</v>
      </c>
      <c r="H5" t="s">
        <v>245</v>
      </c>
      <c r="I5" s="71" t="s">
        <v>245</v>
      </c>
      <c r="J5" s="71" t="s">
        <v>245</v>
      </c>
    </row>
    <row r="6" spans="1:10" ht="26.25" x14ac:dyDescent="0.25">
      <c r="A6" s="6">
        <v>283331</v>
      </c>
      <c r="B6" s="5" t="s">
        <v>39</v>
      </c>
      <c r="C6" s="6" t="s">
        <v>1</v>
      </c>
      <c r="D6" s="8">
        <v>2</v>
      </c>
      <c r="E6" s="8">
        <v>95</v>
      </c>
      <c r="F6" s="34">
        <f t="shared" si="0"/>
        <v>190</v>
      </c>
      <c r="G6" t="s">
        <v>245</v>
      </c>
      <c r="H6" t="s">
        <v>245</v>
      </c>
      <c r="I6" s="71" t="s">
        <v>245</v>
      </c>
      <c r="J6" s="71" t="s">
        <v>245</v>
      </c>
    </row>
    <row r="7" spans="1:10" ht="90" x14ac:dyDescent="0.25">
      <c r="A7" s="6">
        <v>357298</v>
      </c>
      <c r="B7" s="14" t="s">
        <v>162</v>
      </c>
      <c r="C7" s="6" t="s">
        <v>1</v>
      </c>
      <c r="D7" s="8">
        <v>50</v>
      </c>
      <c r="E7" s="34">
        <v>50</v>
      </c>
      <c r="F7" s="34">
        <f t="shared" si="0"/>
        <v>2500</v>
      </c>
      <c r="G7" s="125" t="s">
        <v>1</v>
      </c>
      <c r="H7" s="125">
        <v>50</v>
      </c>
      <c r="I7" s="102">
        <v>19</v>
      </c>
      <c r="J7" s="102">
        <f>H7*I7</f>
        <v>950</v>
      </c>
    </row>
    <row r="8" spans="1:10" ht="14.25" x14ac:dyDescent="0.45">
      <c r="B8" s="23"/>
      <c r="E8" s="37" t="s">
        <v>165</v>
      </c>
      <c r="F8" s="70">
        <f>SUM(F3:F7)</f>
        <v>3526</v>
      </c>
      <c r="I8" s="93" t="s">
        <v>165</v>
      </c>
      <c r="J8" s="203">
        <f>SUM(J3:J7)</f>
        <v>950</v>
      </c>
    </row>
  </sheetData>
  <sortState xmlns:xlrd2="http://schemas.microsoft.com/office/spreadsheetml/2017/richdata2" ref="A2:D6">
    <sortCondition ref="B2:B6"/>
  </sortState>
  <mergeCells count="2">
    <mergeCell ref="A1:F1"/>
    <mergeCell ref="G1:J1"/>
  </mergeCells>
  <pageMargins left="0.511811024" right="0.511811024" top="0.78740157499999996" bottom="0.78740157499999996" header="0.31496062000000002" footer="0.31496062000000002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6"/>
  <sheetViews>
    <sheetView workbookViewId="0">
      <selection activeCell="I13" sqref="I13:J13"/>
    </sheetView>
  </sheetViews>
  <sheetFormatPr defaultColWidth="8.7109375" defaultRowHeight="15" x14ac:dyDescent="0.25"/>
  <cols>
    <col min="2" max="2" width="44.42578125" customWidth="1"/>
    <col min="3" max="3" width="10.42578125" customWidth="1"/>
    <col min="5" max="5" width="13.7109375" customWidth="1"/>
    <col min="6" max="6" width="10.85546875" customWidth="1"/>
    <col min="8" max="8" width="13.85546875" customWidth="1"/>
    <col min="9" max="9" width="12.5703125" customWidth="1"/>
    <col min="10" max="10" width="11.7109375" bestFit="1" customWidth="1"/>
  </cols>
  <sheetData>
    <row r="1" spans="1:10" ht="25.5" customHeight="1" x14ac:dyDescent="0.45">
      <c r="A1" s="216" t="s">
        <v>236</v>
      </c>
      <c r="B1" s="216"/>
      <c r="C1" s="216"/>
      <c r="D1" s="216"/>
      <c r="E1" s="216"/>
      <c r="F1" s="220"/>
      <c r="G1" s="213" t="s">
        <v>237</v>
      </c>
      <c r="H1" s="214"/>
      <c r="I1" s="214"/>
      <c r="J1" s="214"/>
    </row>
    <row r="2" spans="1:10" ht="27.4" customHeight="1" x14ac:dyDescent="0.25">
      <c r="A2" s="8" t="s">
        <v>80</v>
      </c>
      <c r="B2" s="27" t="s">
        <v>0</v>
      </c>
      <c r="C2" s="10" t="s">
        <v>1</v>
      </c>
      <c r="D2" s="11" t="s">
        <v>2</v>
      </c>
      <c r="E2" s="11" t="s">
        <v>163</v>
      </c>
      <c r="F2" s="11" t="s">
        <v>164</v>
      </c>
      <c r="G2" s="67" t="s">
        <v>1</v>
      </c>
      <c r="H2" s="67" t="s">
        <v>185</v>
      </c>
      <c r="I2" s="67" t="s">
        <v>228</v>
      </c>
      <c r="J2" s="67" t="s">
        <v>164</v>
      </c>
    </row>
    <row r="3" spans="1:10" ht="23.25" customHeight="1" x14ac:dyDescent="0.45">
      <c r="A3" s="6">
        <v>150982</v>
      </c>
      <c r="B3" s="5" t="s">
        <v>71</v>
      </c>
      <c r="C3" s="6" t="s">
        <v>1</v>
      </c>
      <c r="D3" s="6">
        <v>4</v>
      </c>
      <c r="E3" s="34">
        <v>97.8</v>
      </c>
      <c r="F3" s="34">
        <f>E3*D3</f>
        <v>391.2</v>
      </c>
      <c r="G3" s="136" t="s">
        <v>1</v>
      </c>
      <c r="H3" s="125">
        <v>4</v>
      </c>
      <c r="I3" s="102">
        <v>88.92</v>
      </c>
      <c r="J3" s="102">
        <f>H3*I3</f>
        <v>355.68</v>
      </c>
    </row>
    <row r="4" spans="1:10" ht="18" customHeight="1" x14ac:dyDescent="0.45">
      <c r="A4" s="6">
        <v>150982</v>
      </c>
      <c r="B4" s="5" t="s">
        <v>74</v>
      </c>
      <c r="C4" s="6" t="s">
        <v>1</v>
      </c>
      <c r="D4" s="6">
        <v>2</v>
      </c>
      <c r="E4" s="34">
        <v>98.9</v>
      </c>
      <c r="F4" s="34">
        <f t="shared" ref="F4:F12" si="0">E4*D4</f>
        <v>197.8</v>
      </c>
      <c r="G4" s="136" t="s">
        <v>1</v>
      </c>
      <c r="H4" s="125">
        <v>2</v>
      </c>
      <c r="I4" s="102">
        <v>93.29</v>
      </c>
      <c r="J4" s="102">
        <f t="shared" ref="J4:J12" si="1">H4*I4</f>
        <v>186.58</v>
      </c>
    </row>
    <row r="5" spans="1:10" ht="26.25" x14ac:dyDescent="0.25">
      <c r="A5" s="6">
        <v>150982</v>
      </c>
      <c r="B5" s="19" t="s">
        <v>70</v>
      </c>
      <c r="C5" s="6" t="s">
        <v>1</v>
      </c>
      <c r="D5" s="6">
        <v>4</v>
      </c>
      <c r="E5" s="34">
        <v>118</v>
      </c>
      <c r="F5" s="34">
        <f t="shared" si="0"/>
        <v>472</v>
      </c>
      <c r="G5" s="136" t="s">
        <v>1</v>
      </c>
      <c r="H5" s="125">
        <v>4</v>
      </c>
      <c r="I5" s="102">
        <v>89.49</v>
      </c>
      <c r="J5" s="102">
        <f t="shared" si="1"/>
        <v>357.96</v>
      </c>
    </row>
    <row r="6" spans="1:10" ht="26.25" x14ac:dyDescent="0.25">
      <c r="A6" s="6">
        <v>150982</v>
      </c>
      <c r="B6" s="19" t="s">
        <v>69</v>
      </c>
      <c r="C6" s="6" t="s">
        <v>1</v>
      </c>
      <c r="D6" s="6">
        <v>4</v>
      </c>
      <c r="E6" s="34">
        <v>123</v>
      </c>
      <c r="F6" s="34">
        <f t="shared" si="0"/>
        <v>492</v>
      </c>
      <c r="G6" s="136" t="s">
        <v>1</v>
      </c>
      <c r="H6" s="125">
        <v>4</v>
      </c>
      <c r="I6" s="102">
        <v>44.07</v>
      </c>
      <c r="J6" s="102">
        <f t="shared" si="1"/>
        <v>176.28</v>
      </c>
    </row>
    <row r="7" spans="1:10" ht="21.75" customHeight="1" x14ac:dyDescent="0.45">
      <c r="A7" s="6">
        <v>150982</v>
      </c>
      <c r="B7" s="5" t="s">
        <v>73</v>
      </c>
      <c r="C7" s="6" t="s">
        <v>1</v>
      </c>
      <c r="D7" s="6">
        <v>2</v>
      </c>
      <c r="E7" s="34">
        <v>116.5</v>
      </c>
      <c r="F7" s="34">
        <f t="shared" si="0"/>
        <v>233</v>
      </c>
      <c r="G7" s="136" t="s">
        <v>1</v>
      </c>
      <c r="H7" s="125">
        <v>2</v>
      </c>
      <c r="I7" s="102">
        <v>69.33</v>
      </c>
      <c r="J7" s="102">
        <f t="shared" si="1"/>
        <v>138.66</v>
      </c>
    </row>
    <row r="8" spans="1:10" ht="19.5" customHeight="1" x14ac:dyDescent="0.25">
      <c r="A8" s="6">
        <v>150982</v>
      </c>
      <c r="B8" s="5" t="s">
        <v>72</v>
      </c>
      <c r="C8" s="6" t="s">
        <v>1</v>
      </c>
      <c r="D8" s="6">
        <v>4</v>
      </c>
      <c r="E8" s="34">
        <v>93</v>
      </c>
      <c r="F8" s="34">
        <f t="shared" si="0"/>
        <v>372</v>
      </c>
      <c r="G8" s="136" t="s">
        <v>1</v>
      </c>
      <c r="H8" s="125">
        <v>4</v>
      </c>
      <c r="I8" s="102">
        <v>99.55</v>
      </c>
      <c r="J8" s="102">
        <f t="shared" si="1"/>
        <v>398.2</v>
      </c>
    </row>
    <row r="9" spans="1:10" ht="36.75" customHeight="1" x14ac:dyDescent="0.45">
      <c r="A9" s="6">
        <v>150982</v>
      </c>
      <c r="B9" s="5" t="s">
        <v>264</v>
      </c>
      <c r="C9" s="6" t="s">
        <v>1</v>
      </c>
      <c r="D9" s="6">
        <v>4</v>
      </c>
      <c r="E9" s="34">
        <v>79.5</v>
      </c>
      <c r="F9" s="34">
        <f t="shared" si="0"/>
        <v>318</v>
      </c>
      <c r="G9" s="136" t="s">
        <v>1</v>
      </c>
      <c r="H9" s="125">
        <v>4</v>
      </c>
      <c r="I9" s="102">
        <v>97.09</v>
      </c>
      <c r="J9" s="102">
        <f t="shared" si="1"/>
        <v>388.36</v>
      </c>
    </row>
    <row r="10" spans="1:10" ht="21.75" customHeight="1" x14ac:dyDescent="0.45">
      <c r="A10" s="6">
        <v>150982</v>
      </c>
      <c r="B10" s="5" t="s">
        <v>76</v>
      </c>
      <c r="C10" s="6" t="s">
        <v>1</v>
      </c>
      <c r="D10" s="6">
        <v>2</v>
      </c>
      <c r="E10" s="34">
        <v>98</v>
      </c>
      <c r="F10" s="34">
        <f t="shared" si="0"/>
        <v>196</v>
      </c>
      <c r="G10" s="136" t="s">
        <v>1</v>
      </c>
      <c r="H10" s="125">
        <v>2</v>
      </c>
      <c r="I10" s="102">
        <v>82.48</v>
      </c>
      <c r="J10" s="102">
        <f t="shared" si="1"/>
        <v>164.96</v>
      </c>
    </row>
    <row r="11" spans="1:10" ht="25.5" customHeight="1" x14ac:dyDescent="0.45">
      <c r="A11" s="6">
        <v>150982</v>
      </c>
      <c r="B11" s="5" t="s">
        <v>75</v>
      </c>
      <c r="C11" s="6" t="s">
        <v>1</v>
      </c>
      <c r="D11" s="6">
        <v>2</v>
      </c>
      <c r="E11" s="34">
        <v>79</v>
      </c>
      <c r="F11" s="34">
        <f t="shared" si="0"/>
        <v>158</v>
      </c>
      <c r="G11" s="136" t="s">
        <v>1</v>
      </c>
      <c r="H11" s="125">
        <v>2</v>
      </c>
      <c r="I11" s="102">
        <v>84.68</v>
      </c>
      <c r="J11" s="102">
        <f t="shared" si="1"/>
        <v>169.36</v>
      </c>
    </row>
    <row r="12" spans="1:10" ht="26.25" x14ac:dyDescent="0.45">
      <c r="A12" s="6">
        <v>150982</v>
      </c>
      <c r="B12" s="5" t="s">
        <v>265</v>
      </c>
      <c r="C12" s="6" t="s">
        <v>1</v>
      </c>
      <c r="D12" s="6">
        <v>4</v>
      </c>
      <c r="E12" s="34">
        <v>112</v>
      </c>
      <c r="F12" s="34">
        <f t="shared" si="0"/>
        <v>448</v>
      </c>
      <c r="G12" s="136" t="s">
        <v>1</v>
      </c>
      <c r="H12" s="125">
        <v>4</v>
      </c>
      <c r="I12" s="102">
        <v>84</v>
      </c>
      <c r="J12" s="102">
        <f t="shared" si="1"/>
        <v>336</v>
      </c>
    </row>
    <row r="13" spans="1:10" x14ac:dyDescent="0.25">
      <c r="E13" s="44" t="s">
        <v>165</v>
      </c>
      <c r="F13" s="78">
        <f>SUM(F3:F12)</f>
        <v>3278</v>
      </c>
      <c r="G13" s="79"/>
      <c r="H13" s="79"/>
      <c r="I13" s="204" t="s">
        <v>165</v>
      </c>
      <c r="J13" s="203">
        <f>SUM(J3:J12)</f>
        <v>2672.0400000000004</v>
      </c>
    </row>
    <row r="14" spans="1:10" ht="14.25" x14ac:dyDescent="0.45">
      <c r="J14" s="71"/>
    </row>
    <row r="15" spans="1:10" ht="14.25" x14ac:dyDescent="0.45">
      <c r="J15" s="71"/>
    </row>
    <row r="16" spans="1:10" ht="14.25" x14ac:dyDescent="0.45">
      <c r="J16" s="71"/>
    </row>
  </sheetData>
  <sortState xmlns:xlrd2="http://schemas.microsoft.com/office/spreadsheetml/2017/richdata2" ref="A2:D11">
    <sortCondition ref="B2:B11"/>
  </sortState>
  <mergeCells count="2">
    <mergeCell ref="A1:F1"/>
    <mergeCell ref="G1:J1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5"/>
  <sheetViews>
    <sheetView zoomScale="90" zoomScaleNormal="90" workbookViewId="0">
      <selection activeCell="B36" sqref="B36"/>
    </sheetView>
  </sheetViews>
  <sheetFormatPr defaultColWidth="8.7109375" defaultRowHeight="15" x14ac:dyDescent="0.25"/>
  <cols>
    <col min="2" max="2" width="53.28515625" customWidth="1"/>
    <col min="4" max="4" width="9.85546875" customWidth="1"/>
    <col min="5" max="5" width="16.42578125" customWidth="1"/>
    <col min="6" max="6" width="13.5703125" customWidth="1"/>
    <col min="7" max="7" width="11.85546875" customWidth="1"/>
    <col min="8" max="8" width="14" customWidth="1"/>
    <col min="9" max="9" width="13.42578125" customWidth="1"/>
    <col min="10" max="10" width="12.140625" bestFit="1" customWidth="1"/>
  </cols>
  <sheetData>
    <row r="1" spans="1:14" ht="22.5" customHeight="1" x14ac:dyDescent="0.45">
      <c r="A1" s="216" t="s">
        <v>236</v>
      </c>
      <c r="B1" s="216"/>
      <c r="C1" s="216"/>
      <c r="D1" s="216"/>
      <c r="E1" s="216"/>
      <c r="F1" s="220"/>
      <c r="G1" s="213" t="s">
        <v>237</v>
      </c>
      <c r="H1" s="214"/>
      <c r="I1" s="214"/>
      <c r="J1" s="214"/>
    </row>
    <row r="2" spans="1:14" ht="29.65" customHeight="1" x14ac:dyDescent="0.25">
      <c r="A2" s="8" t="s">
        <v>80</v>
      </c>
      <c r="B2" s="10" t="s">
        <v>0</v>
      </c>
      <c r="C2" s="10" t="s">
        <v>1</v>
      </c>
      <c r="D2" s="11" t="s">
        <v>2</v>
      </c>
      <c r="E2" s="11" t="s">
        <v>163</v>
      </c>
      <c r="F2" s="11" t="s">
        <v>164</v>
      </c>
      <c r="G2" s="67" t="s">
        <v>1</v>
      </c>
      <c r="H2" s="67" t="s">
        <v>185</v>
      </c>
      <c r="I2" s="67" t="s">
        <v>228</v>
      </c>
      <c r="J2" s="67" t="s">
        <v>164</v>
      </c>
    </row>
    <row r="3" spans="1:14" ht="14.25" x14ac:dyDescent="0.45">
      <c r="A3" s="8"/>
      <c r="B3" s="14" t="s">
        <v>54</v>
      </c>
      <c r="C3" s="12" t="s">
        <v>1</v>
      </c>
      <c r="D3" s="13">
        <v>2</v>
      </c>
      <c r="E3" s="34">
        <v>22</v>
      </c>
      <c r="F3" s="34">
        <f>E3*D3</f>
        <v>44</v>
      </c>
      <c r="G3" s="125" t="s">
        <v>249</v>
      </c>
      <c r="H3" s="125">
        <v>2</v>
      </c>
      <c r="I3" s="102">
        <v>1.85</v>
      </c>
      <c r="J3" s="102">
        <f>H3*I3</f>
        <v>3.7</v>
      </c>
    </row>
    <row r="4" spans="1:14" ht="14.25" x14ac:dyDescent="0.45">
      <c r="A4" s="7">
        <v>290633</v>
      </c>
      <c r="B4" s="5" t="s">
        <v>50</v>
      </c>
      <c r="C4" s="6" t="s">
        <v>1</v>
      </c>
      <c r="D4" s="13">
        <v>10</v>
      </c>
      <c r="E4" s="34">
        <v>4.5</v>
      </c>
      <c r="F4" s="34">
        <f t="shared" ref="F4:F31" si="0">E4*D4</f>
        <v>45</v>
      </c>
      <c r="G4" s="125" t="s">
        <v>249</v>
      </c>
      <c r="H4" s="125">
        <v>10</v>
      </c>
      <c r="I4" s="102">
        <v>2.5</v>
      </c>
      <c r="J4" s="102">
        <f t="shared" ref="J4:J34" si="1">H4*I4</f>
        <v>25</v>
      </c>
    </row>
    <row r="5" spans="1:14" ht="14.25" x14ac:dyDescent="0.45">
      <c r="A5" s="7">
        <v>450795</v>
      </c>
      <c r="B5" s="5" t="s">
        <v>52</v>
      </c>
      <c r="C5" s="6" t="s">
        <v>1</v>
      </c>
      <c r="D5" s="13">
        <v>10</v>
      </c>
      <c r="E5" s="34">
        <v>2.5</v>
      </c>
      <c r="F5" s="34">
        <f t="shared" si="0"/>
        <v>25</v>
      </c>
      <c r="G5" s="125" t="s">
        <v>249</v>
      </c>
      <c r="H5" s="125">
        <v>10</v>
      </c>
      <c r="I5" s="102">
        <v>0.83</v>
      </c>
      <c r="J5" s="102">
        <f t="shared" si="1"/>
        <v>8.2999999999999989</v>
      </c>
    </row>
    <row r="6" spans="1:14" x14ac:dyDescent="0.25">
      <c r="A6" s="7">
        <v>271022</v>
      </c>
      <c r="B6" s="5" t="s">
        <v>46</v>
      </c>
      <c r="C6" s="6" t="s">
        <v>6</v>
      </c>
      <c r="D6" s="13">
        <v>2</v>
      </c>
      <c r="E6" s="34">
        <v>30</v>
      </c>
      <c r="F6" s="34">
        <f t="shared" si="0"/>
        <v>60</v>
      </c>
      <c r="G6" s="125" t="s">
        <v>267</v>
      </c>
      <c r="H6" s="125">
        <v>2</v>
      </c>
      <c r="I6" s="102">
        <v>27.92</v>
      </c>
      <c r="J6" s="102">
        <f t="shared" si="1"/>
        <v>55.84</v>
      </c>
    </row>
    <row r="7" spans="1:14" x14ac:dyDescent="0.25">
      <c r="A7" s="7">
        <v>279313</v>
      </c>
      <c r="B7" s="5" t="s">
        <v>45</v>
      </c>
      <c r="C7" s="6" t="s">
        <v>6</v>
      </c>
      <c r="D7" s="13">
        <v>20</v>
      </c>
      <c r="E7" s="34">
        <v>15</v>
      </c>
      <c r="F7" s="34">
        <f t="shared" si="0"/>
        <v>300</v>
      </c>
      <c r="G7" s="125" t="s">
        <v>267</v>
      </c>
      <c r="H7" s="125">
        <v>20</v>
      </c>
      <c r="I7" s="102">
        <v>10.62</v>
      </c>
      <c r="J7" s="102">
        <f t="shared" si="1"/>
        <v>212.39999999999998</v>
      </c>
    </row>
    <row r="8" spans="1:14" x14ac:dyDescent="0.25">
      <c r="A8" s="7">
        <v>449360</v>
      </c>
      <c r="B8" s="7" t="s">
        <v>172</v>
      </c>
      <c r="C8" s="6" t="s">
        <v>1</v>
      </c>
      <c r="D8" s="13">
        <v>5</v>
      </c>
      <c r="E8" s="34">
        <v>15</v>
      </c>
      <c r="F8" s="34">
        <f t="shared" si="0"/>
        <v>75</v>
      </c>
      <c r="G8" s="125" t="s">
        <v>249</v>
      </c>
      <c r="H8" s="125">
        <v>5</v>
      </c>
      <c r="I8" s="102">
        <v>14.11</v>
      </c>
      <c r="J8" s="102">
        <f t="shared" si="1"/>
        <v>70.55</v>
      </c>
    </row>
    <row r="9" spans="1:14" ht="14.25" x14ac:dyDescent="0.45">
      <c r="A9" s="8"/>
      <c r="B9" s="14" t="s">
        <v>53</v>
      </c>
      <c r="C9" s="12" t="s">
        <v>1</v>
      </c>
      <c r="D9" s="13">
        <v>1</v>
      </c>
      <c r="E9" s="34">
        <v>25.9</v>
      </c>
      <c r="F9" s="34">
        <f t="shared" si="0"/>
        <v>25.9</v>
      </c>
      <c r="G9" s="125" t="s">
        <v>249</v>
      </c>
      <c r="H9" s="125">
        <v>2</v>
      </c>
      <c r="I9" s="102">
        <v>10</v>
      </c>
      <c r="J9" s="102">
        <f t="shared" si="1"/>
        <v>20</v>
      </c>
    </row>
    <row r="10" spans="1:14" x14ac:dyDescent="0.25">
      <c r="A10" s="8"/>
      <c r="B10" s="5" t="s">
        <v>57</v>
      </c>
      <c r="C10" s="6" t="s">
        <v>6</v>
      </c>
      <c r="D10" s="13">
        <v>10</v>
      </c>
      <c r="E10" s="34">
        <v>2.5</v>
      </c>
      <c r="F10" s="34">
        <f t="shared" si="0"/>
        <v>25</v>
      </c>
      <c r="G10" s="125" t="s">
        <v>267</v>
      </c>
      <c r="H10" s="125">
        <v>10</v>
      </c>
      <c r="I10" s="102">
        <v>2</v>
      </c>
      <c r="J10" s="102">
        <f t="shared" si="1"/>
        <v>20</v>
      </c>
    </row>
    <row r="11" spans="1:14" x14ac:dyDescent="0.25">
      <c r="A11" s="7">
        <v>446549</v>
      </c>
      <c r="B11" s="14" t="s">
        <v>173</v>
      </c>
      <c r="C11" s="12" t="s">
        <v>1</v>
      </c>
      <c r="D11" s="13">
        <v>10</v>
      </c>
      <c r="E11" s="34">
        <v>3.2</v>
      </c>
      <c r="F11" s="34">
        <f t="shared" si="0"/>
        <v>32</v>
      </c>
      <c r="G11" s="125" t="s">
        <v>249</v>
      </c>
      <c r="H11" s="125">
        <v>10</v>
      </c>
      <c r="I11" s="102">
        <v>0.9</v>
      </c>
      <c r="J11" s="102">
        <f t="shared" si="1"/>
        <v>9</v>
      </c>
    </row>
    <row r="12" spans="1:14" x14ac:dyDescent="0.25">
      <c r="A12" s="7">
        <v>314892</v>
      </c>
      <c r="B12" s="5" t="s">
        <v>47</v>
      </c>
      <c r="C12" s="6" t="s">
        <v>6</v>
      </c>
      <c r="D12" s="13">
        <v>10</v>
      </c>
      <c r="E12" s="34">
        <v>3</v>
      </c>
      <c r="F12" s="34">
        <f t="shared" si="0"/>
        <v>30</v>
      </c>
      <c r="G12" s="125" t="s">
        <v>249</v>
      </c>
      <c r="H12" s="125">
        <v>10</v>
      </c>
      <c r="I12" s="102">
        <v>1.19</v>
      </c>
      <c r="J12" s="102">
        <f t="shared" si="1"/>
        <v>11.899999999999999</v>
      </c>
    </row>
    <row r="13" spans="1:14" x14ac:dyDescent="0.25">
      <c r="A13" s="7">
        <v>140279</v>
      </c>
      <c r="B13" s="5" t="s">
        <v>43</v>
      </c>
      <c r="C13" s="6" t="s">
        <v>6</v>
      </c>
      <c r="D13" s="13">
        <v>40</v>
      </c>
      <c r="E13" s="34">
        <v>3</v>
      </c>
      <c r="F13" s="34">
        <f t="shared" si="0"/>
        <v>120</v>
      </c>
      <c r="G13" s="125" t="s">
        <v>271</v>
      </c>
      <c r="H13" s="125">
        <v>3</v>
      </c>
      <c r="I13" s="102">
        <v>17.79</v>
      </c>
      <c r="J13" s="102">
        <f t="shared" si="1"/>
        <v>53.37</v>
      </c>
    </row>
    <row r="14" spans="1:14" ht="26.25" x14ac:dyDescent="0.25">
      <c r="A14" s="6">
        <v>396863</v>
      </c>
      <c r="B14" s="5" t="s">
        <v>97</v>
      </c>
      <c r="C14" s="6" t="s">
        <v>6</v>
      </c>
      <c r="D14" s="13">
        <v>1</v>
      </c>
      <c r="E14" s="34">
        <v>119.98</v>
      </c>
      <c r="F14" s="81">
        <f t="shared" si="0"/>
        <v>119.98</v>
      </c>
      <c r="G14" s="125" t="s">
        <v>267</v>
      </c>
      <c r="H14" s="125">
        <v>1</v>
      </c>
      <c r="I14" s="102">
        <v>63</v>
      </c>
      <c r="J14" s="102">
        <f t="shared" si="1"/>
        <v>63</v>
      </c>
    </row>
    <row r="15" spans="1:14" ht="14.25" x14ac:dyDescent="0.45">
      <c r="A15" s="7">
        <v>400814</v>
      </c>
      <c r="B15" s="5" t="s">
        <v>174</v>
      </c>
      <c r="C15" s="6" t="s">
        <v>6</v>
      </c>
      <c r="D15" s="13">
        <v>1</v>
      </c>
      <c r="E15" s="34">
        <v>35</v>
      </c>
      <c r="F15" s="81">
        <f t="shared" si="0"/>
        <v>35</v>
      </c>
      <c r="G15" s="125" t="s">
        <v>267</v>
      </c>
      <c r="H15" s="125">
        <v>1</v>
      </c>
      <c r="I15" s="102">
        <v>31</v>
      </c>
      <c r="J15" s="102">
        <f t="shared" si="1"/>
        <v>31</v>
      </c>
      <c r="N15" s="141"/>
    </row>
    <row r="16" spans="1:14" ht="14.25" x14ac:dyDescent="0.45">
      <c r="A16" s="7">
        <v>150881</v>
      </c>
      <c r="B16" s="5" t="s">
        <v>44</v>
      </c>
      <c r="C16" s="6" t="s">
        <v>1</v>
      </c>
      <c r="D16" s="13">
        <v>500</v>
      </c>
      <c r="E16" s="34">
        <v>0.4</v>
      </c>
      <c r="F16" s="81">
        <f t="shared" si="0"/>
        <v>200</v>
      </c>
      <c r="G16" s="125" t="s">
        <v>267</v>
      </c>
      <c r="H16" s="125">
        <v>5</v>
      </c>
      <c r="I16" s="102">
        <v>6.79</v>
      </c>
      <c r="J16" s="102">
        <f t="shared" si="1"/>
        <v>33.950000000000003</v>
      </c>
      <c r="N16" s="141"/>
    </row>
    <row r="17" spans="1:14" x14ac:dyDescent="0.25">
      <c r="A17" s="8"/>
      <c r="B17" s="5" t="s">
        <v>175</v>
      </c>
      <c r="C17" s="6" t="s">
        <v>6</v>
      </c>
      <c r="D17" s="13">
        <v>2</v>
      </c>
      <c r="E17" s="34">
        <v>10</v>
      </c>
      <c r="F17" s="81">
        <f t="shared" si="0"/>
        <v>20</v>
      </c>
      <c r="G17" s="125" t="s">
        <v>249</v>
      </c>
      <c r="H17" s="125">
        <v>200</v>
      </c>
      <c r="I17" s="102">
        <v>0.08</v>
      </c>
      <c r="J17" s="102">
        <f t="shared" si="1"/>
        <v>16</v>
      </c>
      <c r="N17" s="141"/>
    </row>
    <row r="18" spans="1:14" ht="39" x14ac:dyDescent="0.25">
      <c r="A18" s="8"/>
      <c r="B18" s="5" t="s">
        <v>176</v>
      </c>
      <c r="C18" s="6" t="s">
        <v>1</v>
      </c>
      <c r="D18" s="13">
        <v>100</v>
      </c>
      <c r="E18" s="34">
        <v>60</v>
      </c>
      <c r="F18" s="81">
        <f t="shared" si="0"/>
        <v>6000</v>
      </c>
      <c r="G18" s="125" t="s">
        <v>267</v>
      </c>
      <c r="H18" s="125">
        <v>2</v>
      </c>
      <c r="I18" s="102">
        <v>36</v>
      </c>
      <c r="J18" s="102">
        <f t="shared" si="1"/>
        <v>72</v>
      </c>
      <c r="N18" s="141"/>
    </row>
    <row r="19" spans="1:14" x14ac:dyDescent="0.25">
      <c r="A19" s="8"/>
      <c r="B19" s="5" t="s">
        <v>177</v>
      </c>
      <c r="C19" s="6" t="s">
        <v>6</v>
      </c>
      <c r="D19" s="13">
        <v>1</v>
      </c>
      <c r="E19" s="34">
        <v>60</v>
      </c>
      <c r="F19" s="81">
        <f t="shared" si="0"/>
        <v>60</v>
      </c>
      <c r="G19" s="125" t="s">
        <v>267</v>
      </c>
      <c r="H19" s="125">
        <v>1</v>
      </c>
      <c r="I19" s="102">
        <v>48.89</v>
      </c>
      <c r="J19" s="102">
        <f t="shared" si="1"/>
        <v>48.89</v>
      </c>
      <c r="N19" s="141"/>
    </row>
    <row r="20" spans="1:14" ht="14.25" x14ac:dyDescent="0.45">
      <c r="A20" s="7">
        <v>356367</v>
      </c>
      <c r="B20" s="5" t="s">
        <v>42</v>
      </c>
      <c r="C20" s="6" t="s">
        <v>41</v>
      </c>
      <c r="D20" s="13">
        <v>10</v>
      </c>
      <c r="E20" s="34">
        <v>7</v>
      </c>
      <c r="F20" s="81">
        <f t="shared" si="0"/>
        <v>70</v>
      </c>
      <c r="G20" s="125" t="s">
        <v>268</v>
      </c>
      <c r="H20" s="125">
        <v>10</v>
      </c>
      <c r="I20" s="102">
        <v>1.98</v>
      </c>
      <c r="J20" s="102">
        <f t="shared" si="1"/>
        <v>19.8</v>
      </c>
      <c r="N20" s="141"/>
    </row>
    <row r="21" spans="1:14" ht="14.25" x14ac:dyDescent="0.45">
      <c r="A21" s="7">
        <v>32921</v>
      </c>
      <c r="B21" s="5" t="s">
        <v>56</v>
      </c>
      <c r="C21" s="6"/>
      <c r="D21" s="13">
        <v>3</v>
      </c>
      <c r="E21" s="34">
        <v>15</v>
      </c>
      <c r="F21" s="81">
        <f t="shared" si="0"/>
        <v>45</v>
      </c>
      <c r="G21" s="125" t="s">
        <v>249</v>
      </c>
      <c r="H21" s="125">
        <v>3</v>
      </c>
      <c r="I21" s="102">
        <v>11.66</v>
      </c>
      <c r="J21" s="102">
        <f t="shared" si="1"/>
        <v>34.980000000000004</v>
      </c>
      <c r="N21" s="141"/>
    </row>
    <row r="22" spans="1:14" ht="14.25" x14ac:dyDescent="0.45">
      <c r="A22" s="7">
        <v>422424</v>
      </c>
      <c r="B22" s="5" t="s">
        <v>55</v>
      </c>
      <c r="C22" s="6" t="s">
        <v>1</v>
      </c>
      <c r="D22" s="13">
        <v>2</v>
      </c>
      <c r="E22" s="34">
        <v>20</v>
      </c>
      <c r="F22" s="81">
        <f t="shared" si="0"/>
        <v>40</v>
      </c>
      <c r="G22" s="125" t="s">
        <v>249</v>
      </c>
      <c r="H22" s="125">
        <v>2</v>
      </c>
      <c r="I22" s="102">
        <v>30</v>
      </c>
      <c r="J22" s="102">
        <f t="shared" si="1"/>
        <v>60</v>
      </c>
      <c r="N22" s="141"/>
    </row>
    <row r="23" spans="1:14" x14ac:dyDescent="0.25">
      <c r="A23" s="7">
        <v>416540</v>
      </c>
      <c r="B23" s="5" t="s">
        <v>178</v>
      </c>
      <c r="C23" s="6" t="s">
        <v>6</v>
      </c>
      <c r="D23" s="13">
        <v>1</v>
      </c>
      <c r="E23" s="34">
        <v>40</v>
      </c>
      <c r="F23" s="81">
        <f t="shared" si="0"/>
        <v>40</v>
      </c>
      <c r="G23" s="125" t="s">
        <v>267</v>
      </c>
      <c r="H23" s="125">
        <v>1</v>
      </c>
      <c r="I23" s="102">
        <v>12.49</v>
      </c>
      <c r="J23" s="102">
        <f t="shared" si="1"/>
        <v>12.49</v>
      </c>
      <c r="N23" s="141"/>
    </row>
    <row r="24" spans="1:14" s="30" customFormat="1" ht="14.25" x14ac:dyDescent="0.45">
      <c r="A24" s="17">
        <v>200692</v>
      </c>
      <c r="B24" s="14" t="s">
        <v>48</v>
      </c>
      <c r="C24" s="12" t="s">
        <v>49</v>
      </c>
      <c r="D24" s="20">
        <v>100</v>
      </c>
      <c r="E24" s="35">
        <v>23</v>
      </c>
      <c r="F24" s="81">
        <f t="shared" si="0"/>
        <v>2300</v>
      </c>
      <c r="G24" s="125" t="s">
        <v>249</v>
      </c>
      <c r="H24" s="125">
        <v>100</v>
      </c>
      <c r="I24" s="102">
        <v>11</v>
      </c>
      <c r="J24" s="102">
        <f t="shared" si="1"/>
        <v>1100</v>
      </c>
      <c r="N24" s="158"/>
    </row>
    <row r="25" spans="1:14" x14ac:dyDescent="0.25">
      <c r="A25" s="6">
        <v>394902</v>
      </c>
      <c r="B25" s="5" t="s">
        <v>96</v>
      </c>
      <c r="C25" s="12" t="s">
        <v>1</v>
      </c>
      <c r="D25" s="13">
        <v>10</v>
      </c>
      <c r="E25" s="34">
        <v>25</v>
      </c>
      <c r="F25" s="81">
        <f t="shared" si="0"/>
        <v>250</v>
      </c>
      <c r="G25" s="125" t="s">
        <v>249</v>
      </c>
      <c r="H25" s="125">
        <v>10</v>
      </c>
      <c r="I25" s="102">
        <v>19.670000000000002</v>
      </c>
      <c r="J25" s="102">
        <f t="shared" si="1"/>
        <v>196.70000000000002</v>
      </c>
      <c r="N25" s="141"/>
    </row>
    <row r="26" spans="1:14" x14ac:dyDescent="0.25">
      <c r="A26" s="8"/>
      <c r="B26" s="14" t="s">
        <v>179</v>
      </c>
      <c r="C26" s="12" t="s">
        <v>1</v>
      </c>
      <c r="D26" s="13">
        <v>20</v>
      </c>
      <c r="E26" s="34">
        <v>9</v>
      </c>
      <c r="F26" s="81">
        <f t="shared" si="0"/>
        <v>180</v>
      </c>
      <c r="G26" s="125" t="s">
        <v>249</v>
      </c>
      <c r="H26" s="125">
        <v>20</v>
      </c>
      <c r="I26" s="102">
        <v>7.09</v>
      </c>
      <c r="J26" s="102">
        <f t="shared" si="1"/>
        <v>141.80000000000001</v>
      </c>
      <c r="N26" s="141"/>
    </row>
    <row r="27" spans="1:14" x14ac:dyDescent="0.25">
      <c r="A27" s="6">
        <v>381013</v>
      </c>
      <c r="B27" s="5" t="s">
        <v>95</v>
      </c>
      <c r="C27" s="13" t="s">
        <v>1</v>
      </c>
      <c r="D27" s="13">
        <v>20</v>
      </c>
      <c r="E27" s="34">
        <v>5</v>
      </c>
      <c r="F27" s="81">
        <f t="shared" si="0"/>
        <v>100</v>
      </c>
      <c r="G27" s="125" t="s">
        <v>249</v>
      </c>
      <c r="H27" s="125">
        <v>20</v>
      </c>
      <c r="I27" s="102">
        <v>4.09</v>
      </c>
      <c r="J27" s="102">
        <f t="shared" si="1"/>
        <v>81.8</v>
      </c>
      <c r="N27" s="141"/>
    </row>
    <row r="28" spans="1:14" x14ac:dyDescent="0.25">
      <c r="A28" s="7">
        <v>422389</v>
      </c>
      <c r="B28" s="7" t="s">
        <v>94</v>
      </c>
      <c r="C28" s="12" t="s">
        <v>1</v>
      </c>
      <c r="D28" s="13">
        <v>50</v>
      </c>
      <c r="E28" s="34">
        <v>2.65</v>
      </c>
      <c r="F28" s="81">
        <f t="shared" si="0"/>
        <v>132.5</v>
      </c>
      <c r="G28" s="125" t="s">
        <v>249</v>
      </c>
      <c r="H28" s="125">
        <v>50</v>
      </c>
      <c r="I28" s="102">
        <v>1.55</v>
      </c>
      <c r="J28" s="102">
        <f t="shared" si="1"/>
        <v>77.5</v>
      </c>
      <c r="N28" s="141"/>
    </row>
    <row r="29" spans="1:14" ht="26.25" x14ac:dyDescent="0.25">
      <c r="A29" s="8"/>
      <c r="B29" s="5" t="s">
        <v>180</v>
      </c>
      <c r="C29" s="6" t="s">
        <v>1</v>
      </c>
      <c r="D29" s="13">
        <v>10</v>
      </c>
      <c r="E29" s="34">
        <v>2</v>
      </c>
      <c r="F29" s="81">
        <f t="shared" si="0"/>
        <v>20</v>
      </c>
      <c r="G29" s="125" t="s">
        <v>249</v>
      </c>
      <c r="H29" s="125">
        <v>10</v>
      </c>
      <c r="I29" s="102">
        <v>1.97</v>
      </c>
      <c r="J29" s="102">
        <f t="shared" si="1"/>
        <v>19.7</v>
      </c>
      <c r="N29" s="141"/>
    </row>
    <row r="30" spans="1:14" x14ac:dyDescent="0.25">
      <c r="A30" s="7">
        <v>353256</v>
      </c>
      <c r="B30" s="5" t="s">
        <v>181</v>
      </c>
      <c r="C30" s="6" t="s">
        <v>4</v>
      </c>
      <c r="D30" s="13">
        <v>30</v>
      </c>
      <c r="E30" s="34">
        <v>15.9</v>
      </c>
      <c r="F30" s="81">
        <f t="shared" si="0"/>
        <v>477</v>
      </c>
      <c r="G30" s="125" t="s">
        <v>269</v>
      </c>
      <c r="H30" s="125">
        <v>30</v>
      </c>
      <c r="I30" s="102">
        <v>1.93</v>
      </c>
      <c r="J30" s="102">
        <f t="shared" si="1"/>
        <v>57.9</v>
      </c>
    </row>
    <row r="31" spans="1:14" ht="39" x14ac:dyDescent="0.25">
      <c r="A31" s="7">
        <v>226606</v>
      </c>
      <c r="B31" s="5" t="s">
        <v>40</v>
      </c>
      <c r="C31" s="6" t="s">
        <v>1</v>
      </c>
      <c r="D31" s="13">
        <v>200</v>
      </c>
      <c r="E31" s="34">
        <v>22</v>
      </c>
      <c r="F31" s="81">
        <f t="shared" si="0"/>
        <v>4400</v>
      </c>
      <c r="G31" s="125" t="s">
        <v>270</v>
      </c>
      <c r="H31" s="125">
        <v>100</v>
      </c>
      <c r="I31" s="102">
        <v>13.9</v>
      </c>
      <c r="J31" s="102">
        <f t="shared" si="1"/>
        <v>1390</v>
      </c>
    </row>
    <row r="32" spans="1:14" x14ac:dyDescent="0.25">
      <c r="E32" s="37" t="s">
        <v>165</v>
      </c>
      <c r="F32" s="82">
        <f>SUM(F3:F31)</f>
        <v>15271.380000000001</v>
      </c>
      <c r="G32" s="125"/>
      <c r="H32" s="125"/>
      <c r="I32" s="102"/>
      <c r="J32" s="102"/>
    </row>
    <row r="33" spans="5:10" x14ac:dyDescent="0.25">
      <c r="G33" s="125"/>
      <c r="H33" s="125"/>
      <c r="I33" s="102"/>
      <c r="J33" s="102"/>
    </row>
    <row r="34" spans="5:10" x14ac:dyDescent="0.25">
      <c r="E34" s="225" t="s">
        <v>266</v>
      </c>
      <c r="F34" s="225"/>
      <c r="G34" s="125" t="s">
        <v>249</v>
      </c>
      <c r="H34" s="125">
        <v>1</v>
      </c>
      <c r="I34" s="102">
        <v>58</v>
      </c>
      <c r="J34" s="102">
        <f t="shared" si="1"/>
        <v>58</v>
      </c>
    </row>
    <row r="35" spans="5:10" x14ac:dyDescent="0.25">
      <c r="I35" s="84" t="s">
        <v>165</v>
      </c>
      <c r="J35" s="203">
        <f>SUM(J3:J34)</f>
        <v>4005.57</v>
      </c>
    </row>
  </sheetData>
  <sortState xmlns:xlrd2="http://schemas.microsoft.com/office/spreadsheetml/2017/richdata2" ref="B3:C21">
    <sortCondition ref="B2"/>
  </sortState>
  <mergeCells count="3">
    <mergeCell ref="A1:F1"/>
    <mergeCell ref="G1:J1"/>
    <mergeCell ref="E34:F34"/>
  </mergeCells>
  <pageMargins left="0.511811024" right="0.511811024" top="0.78740157499999996" bottom="0.78740157499999996" header="0.31496062000000002" footer="0.31496062000000002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34"/>
  <sheetViews>
    <sheetView topLeftCell="A7" zoomScale="80" zoomScaleNormal="80" workbookViewId="0">
      <selection activeCell="A44" sqref="A44"/>
    </sheetView>
  </sheetViews>
  <sheetFormatPr defaultRowHeight="15" x14ac:dyDescent="0.25"/>
  <cols>
    <col min="2" max="2" width="51.42578125" customWidth="1"/>
    <col min="3" max="3" width="42.28515625" customWidth="1"/>
    <col min="4" max="4" width="20.7109375" customWidth="1"/>
    <col min="5" max="6" width="17.42578125" customWidth="1"/>
    <col min="7" max="7" width="20" customWidth="1"/>
    <col min="8" max="8" width="45.28515625" customWidth="1"/>
    <col min="9" max="9" width="25.28515625" customWidth="1"/>
  </cols>
  <sheetData>
    <row r="2" spans="1:9" ht="15.75" x14ac:dyDescent="0.25">
      <c r="A2" s="45" t="s">
        <v>80</v>
      </c>
      <c r="B2" s="55" t="s">
        <v>102</v>
      </c>
      <c r="C2" s="56" t="s">
        <v>66</v>
      </c>
      <c r="D2" s="56" t="s">
        <v>185</v>
      </c>
      <c r="E2" s="52" t="s">
        <v>186</v>
      </c>
      <c r="F2" s="52" t="s">
        <v>184</v>
      </c>
      <c r="G2" s="56" t="s">
        <v>103</v>
      </c>
      <c r="H2" s="52" t="s">
        <v>183</v>
      </c>
      <c r="I2" s="45"/>
    </row>
    <row r="4" spans="1:9" ht="43.9" customHeight="1" x14ac:dyDescent="0.25">
      <c r="A4" s="45"/>
      <c r="B4" s="61" t="s">
        <v>107</v>
      </c>
      <c r="C4" s="45" t="s">
        <v>105</v>
      </c>
      <c r="D4" s="53">
        <v>2000</v>
      </c>
      <c r="E4" s="62">
        <v>0.77</v>
      </c>
      <c r="F4" s="63">
        <f>E4*D4</f>
        <v>1540</v>
      </c>
      <c r="G4" s="53" t="s">
        <v>108</v>
      </c>
      <c r="H4" s="54" t="s">
        <v>182</v>
      </c>
      <c r="I4" s="45" t="s">
        <v>188</v>
      </c>
    </row>
    <row r="5" spans="1:9" ht="42" customHeight="1" x14ac:dyDescent="0.25">
      <c r="A5" s="45"/>
      <c r="B5" s="61" t="s">
        <v>109</v>
      </c>
      <c r="C5" s="54" t="s">
        <v>110</v>
      </c>
      <c r="D5" s="57"/>
      <c r="E5" s="62"/>
      <c r="F5" s="63"/>
      <c r="G5" s="53" t="s">
        <v>111</v>
      </c>
      <c r="H5" s="45"/>
      <c r="I5" s="45"/>
    </row>
    <row r="6" spans="1:9" ht="63" customHeight="1" x14ac:dyDescent="0.25">
      <c r="A6" s="45"/>
      <c r="B6" s="45" t="s">
        <v>112</v>
      </c>
      <c r="C6" s="54" t="s">
        <v>113</v>
      </c>
      <c r="D6" s="57"/>
      <c r="E6" s="62"/>
      <c r="F6" s="63"/>
      <c r="G6" s="53" t="s">
        <v>106</v>
      </c>
      <c r="H6" s="64" t="s">
        <v>201</v>
      </c>
      <c r="I6" s="45" t="s">
        <v>226</v>
      </c>
    </row>
    <row r="7" spans="1:9" ht="24" customHeight="1" x14ac:dyDescent="0.25">
      <c r="A7" s="45"/>
      <c r="B7" s="65" t="s">
        <v>203</v>
      </c>
      <c r="C7" s="54"/>
      <c r="D7" s="57"/>
      <c r="E7" s="62"/>
      <c r="F7" s="63"/>
      <c r="G7" s="53"/>
      <c r="H7" s="64"/>
      <c r="I7" s="45"/>
    </row>
    <row r="8" spans="1:9" ht="15.75" x14ac:dyDescent="0.25">
      <c r="A8" s="45"/>
      <c r="B8" s="54" t="s">
        <v>114</v>
      </c>
      <c r="C8" s="45" t="s">
        <v>200</v>
      </c>
      <c r="D8" s="53"/>
      <c r="E8" s="62"/>
      <c r="F8" s="63"/>
      <c r="G8" s="53"/>
      <c r="H8" s="64" t="s">
        <v>227</v>
      </c>
      <c r="I8" s="45"/>
    </row>
    <row r="9" spans="1:9" ht="15.75" x14ac:dyDescent="0.5">
      <c r="A9" s="45"/>
      <c r="B9" s="45" t="s">
        <v>115</v>
      </c>
      <c r="C9" s="45" t="s">
        <v>116</v>
      </c>
      <c r="D9" s="53"/>
      <c r="E9" s="62"/>
      <c r="F9" s="63"/>
      <c r="G9" s="53" t="s">
        <v>117</v>
      </c>
      <c r="H9" s="45"/>
      <c r="I9" s="45"/>
    </row>
    <row r="10" spans="1:9" ht="15.75" x14ac:dyDescent="0.25">
      <c r="A10" s="45"/>
      <c r="B10" s="54" t="s">
        <v>189</v>
      </c>
      <c r="C10" s="45" t="s">
        <v>116</v>
      </c>
      <c r="D10" s="53"/>
      <c r="E10" s="62"/>
      <c r="F10" s="63"/>
      <c r="G10" s="53" t="s">
        <v>117</v>
      </c>
      <c r="H10" s="45"/>
      <c r="I10" s="45"/>
    </row>
    <row r="11" spans="1:9" ht="31.5" x14ac:dyDescent="0.25">
      <c r="A11" s="45"/>
      <c r="B11" s="60" t="s">
        <v>196</v>
      </c>
      <c r="C11" s="45"/>
      <c r="D11" s="53"/>
      <c r="E11" s="62"/>
      <c r="F11" s="63"/>
      <c r="G11" s="53" t="s">
        <v>161</v>
      </c>
      <c r="H11" s="45"/>
      <c r="I11" s="45"/>
    </row>
    <row r="12" spans="1:9" ht="31.5" x14ac:dyDescent="0.25">
      <c r="A12" s="45"/>
      <c r="B12" s="60" t="s">
        <v>197</v>
      </c>
      <c r="C12" s="45"/>
      <c r="D12" s="53"/>
      <c r="E12" s="62"/>
      <c r="F12" s="63"/>
      <c r="G12" s="53" t="s">
        <v>161</v>
      </c>
      <c r="H12" s="45"/>
      <c r="I12" s="45"/>
    </row>
    <row r="13" spans="1:9" ht="15.75" x14ac:dyDescent="0.25">
      <c r="A13" s="45"/>
      <c r="B13" s="60" t="s">
        <v>198</v>
      </c>
      <c r="C13" s="45"/>
      <c r="D13" s="53"/>
      <c r="E13" s="62"/>
      <c r="F13" s="63"/>
      <c r="G13" s="53" t="s">
        <v>161</v>
      </c>
      <c r="H13" s="45"/>
      <c r="I13" s="45"/>
    </row>
    <row r="14" spans="1:9" ht="31.5" x14ac:dyDescent="0.25">
      <c r="A14" s="45"/>
      <c r="B14" s="60" t="s">
        <v>199</v>
      </c>
      <c r="C14" s="45"/>
      <c r="D14" s="53"/>
      <c r="E14" s="62"/>
      <c r="F14" s="62"/>
      <c r="G14" s="53" t="s">
        <v>161</v>
      </c>
      <c r="H14" s="45"/>
      <c r="I14" s="45"/>
    </row>
    <row r="15" spans="1:9" ht="15.75" x14ac:dyDescent="0.5">
      <c r="A15" s="46"/>
      <c r="B15" s="46"/>
      <c r="C15" s="46"/>
      <c r="D15" s="46"/>
      <c r="E15" s="46"/>
      <c r="F15" s="46"/>
      <c r="G15" s="47"/>
      <c r="H15" s="46"/>
      <c r="I15" s="46"/>
    </row>
    <row r="16" spans="1:9" ht="15.75" x14ac:dyDescent="0.5">
      <c r="A16" s="46"/>
      <c r="B16" s="66" t="s">
        <v>202</v>
      </c>
      <c r="C16" s="46"/>
      <c r="D16" s="46"/>
      <c r="E16" s="46"/>
      <c r="F16" s="46"/>
      <c r="G16" s="47"/>
      <c r="H16" s="46"/>
      <c r="I16" s="46"/>
    </row>
    <row r="17" spans="1:9" ht="15.75" x14ac:dyDescent="0.25">
      <c r="A17" s="45"/>
      <c r="B17" s="45" t="s">
        <v>118</v>
      </c>
      <c r="C17" s="45"/>
      <c r="D17" s="53"/>
      <c r="E17" s="62"/>
      <c r="F17" s="63">
        <v>2880</v>
      </c>
      <c r="G17" s="53" t="s">
        <v>120</v>
      </c>
      <c r="H17" s="45" t="s">
        <v>190</v>
      </c>
      <c r="I17" s="45"/>
    </row>
    <row r="18" spans="1:9" ht="15.75" x14ac:dyDescent="0.25">
      <c r="A18" s="45"/>
      <c r="B18" s="54" t="s">
        <v>119</v>
      </c>
      <c r="C18" s="45"/>
      <c r="D18" s="53"/>
      <c r="E18" s="62"/>
      <c r="F18" s="63">
        <v>4680</v>
      </c>
      <c r="G18" s="53" t="s">
        <v>120</v>
      </c>
      <c r="H18" s="45"/>
      <c r="I18" s="45"/>
    </row>
    <row r="19" spans="1:9" ht="15.75" x14ac:dyDescent="0.5">
      <c r="A19" s="45"/>
      <c r="B19" s="59" t="s">
        <v>195</v>
      </c>
      <c r="C19" s="45"/>
      <c r="D19" s="53"/>
      <c r="E19" s="62"/>
      <c r="F19" s="63">
        <v>1000</v>
      </c>
      <c r="G19" s="53"/>
      <c r="H19" s="45"/>
      <c r="I19" s="45"/>
    </row>
    <row r="20" spans="1:9" ht="31.5" x14ac:dyDescent="0.25">
      <c r="A20" s="45"/>
      <c r="B20" s="54" t="s">
        <v>104</v>
      </c>
      <c r="C20" s="58" t="s">
        <v>105</v>
      </c>
      <c r="D20" s="58">
        <v>72</v>
      </c>
      <c r="E20" s="62">
        <v>95</v>
      </c>
      <c r="F20" s="62">
        <f>E20*D20</f>
        <v>6840</v>
      </c>
      <c r="G20" s="58" t="s">
        <v>106</v>
      </c>
      <c r="H20" s="54" t="s">
        <v>187</v>
      </c>
      <c r="I20" s="45" t="s">
        <v>188</v>
      </c>
    </row>
    <row r="22" spans="1:9" ht="14.25" x14ac:dyDescent="0.45">
      <c r="E22" t="s">
        <v>165</v>
      </c>
      <c r="F22" s="33">
        <f>SUM(F4:F20)</f>
        <v>16940</v>
      </c>
    </row>
    <row r="24" spans="1:9" ht="14.25" x14ac:dyDescent="0.45">
      <c r="B24" s="226"/>
      <c r="C24" s="226"/>
      <c r="D24" s="226"/>
      <c r="E24" s="226"/>
    </row>
    <row r="25" spans="1:9" ht="15.75" x14ac:dyDescent="0.25">
      <c r="B25" s="86" t="s">
        <v>318</v>
      </c>
      <c r="C25" s="86"/>
      <c r="D25" s="86"/>
      <c r="E25" s="85"/>
    </row>
    <row r="26" spans="1:9" ht="15.75" x14ac:dyDescent="0.25">
      <c r="B26" s="159" t="s">
        <v>272</v>
      </c>
      <c r="C26" s="159" t="s">
        <v>274</v>
      </c>
      <c r="D26" s="160">
        <v>11029.59</v>
      </c>
    </row>
    <row r="27" spans="1:9" ht="15.75" x14ac:dyDescent="0.25">
      <c r="B27" s="159" t="s">
        <v>275</v>
      </c>
      <c r="C27" s="159" t="s">
        <v>276</v>
      </c>
      <c r="D27" s="160">
        <v>11210</v>
      </c>
    </row>
    <row r="28" spans="1:9" ht="15.75" x14ac:dyDescent="0.25">
      <c r="B28" s="159" t="s">
        <v>273</v>
      </c>
      <c r="C28" s="159" t="s">
        <v>274</v>
      </c>
      <c r="D28" s="160">
        <v>11029.59</v>
      </c>
    </row>
    <row r="29" spans="1:9" ht="15.75" x14ac:dyDescent="0.25">
      <c r="B29" s="159" t="s">
        <v>277</v>
      </c>
      <c r="C29" s="159" t="s">
        <v>278</v>
      </c>
      <c r="D29" s="160">
        <v>2510</v>
      </c>
    </row>
    <row r="30" spans="1:9" ht="15.75" x14ac:dyDescent="0.5">
      <c r="B30" s="159" t="s">
        <v>279</v>
      </c>
      <c r="C30" s="159"/>
      <c r="D30" s="160">
        <v>18980</v>
      </c>
    </row>
    <row r="31" spans="1:9" ht="15.75" x14ac:dyDescent="0.25">
      <c r="B31" s="161" t="s">
        <v>280</v>
      </c>
      <c r="C31" s="159" t="s">
        <v>281</v>
      </c>
      <c r="D31" s="160">
        <v>2700</v>
      </c>
    </row>
    <row r="32" spans="1:9" ht="15.75" x14ac:dyDescent="0.25">
      <c r="B32" s="89"/>
      <c r="C32" s="87" t="s">
        <v>209</v>
      </c>
      <c r="D32" s="164">
        <f>SUM(D25:D30)</f>
        <v>54759.18</v>
      </c>
    </row>
    <row r="33" spans="2:4" ht="15.75" x14ac:dyDescent="0.25">
      <c r="B33" s="88"/>
      <c r="C33" s="90"/>
      <c r="D33" s="91"/>
    </row>
    <row r="34" spans="2:4" ht="15.75" x14ac:dyDescent="0.25">
      <c r="B34" s="88"/>
      <c r="C34" s="88"/>
      <c r="D34" s="88"/>
    </row>
  </sheetData>
  <mergeCells count="1">
    <mergeCell ref="B24:E24"/>
  </mergeCells>
  <hyperlinks>
    <hyperlink ref="H6" r:id="rId1" display="Adonex-vendas@adonex.com.br" xr:uid="{00000000-0004-0000-0E00-000000000000}"/>
  </hyperlinks>
  <pageMargins left="0.511811024" right="0.511811024" top="0.78740157499999996" bottom="0.78740157499999996" header="0.31496062000000002" footer="0.31496062000000002"/>
  <pageSetup paperSize="9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25"/>
  <sheetViews>
    <sheetView topLeftCell="A2" workbookViewId="0">
      <selection activeCell="B30" sqref="B30"/>
    </sheetView>
  </sheetViews>
  <sheetFormatPr defaultRowHeight="15" x14ac:dyDescent="0.25"/>
  <cols>
    <col min="1" max="1" width="22.5703125" customWidth="1"/>
    <col min="2" max="2" width="36.7109375" customWidth="1"/>
  </cols>
  <sheetData>
    <row r="1" spans="1:2" x14ac:dyDescent="0.25">
      <c r="A1" s="1" t="s">
        <v>121</v>
      </c>
      <c r="B1" t="s">
        <v>122</v>
      </c>
    </row>
    <row r="2" spans="1:2" ht="14.25" x14ac:dyDescent="0.45">
      <c r="A2" s="1"/>
    </row>
    <row r="3" spans="1:2" ht="14.25" x14ac:dyDescent="0.45">
      <c r="A3" s="1" t="s">
        <v>123</v>
      </c>
      <c r="B3" t="s">
        <v>124</v>
      </c>
    </row>
    <row r="4" spans="1:2" ht="14.25" x14ac:dyDescent="0.45">
      <c r="A4" s="1" t="s">
        <v>125</v>
      </c>
      <c r="B4" t="s">
        <v>126</v>
      </c>
    </row>
    <row r="5" spans="1:2" ht="14.25" x14ac:dyDescent="0.45">
      <c r="A5" s="1" t="s">
        <v>127</v>
      </c>
      <c r="B5" t="s">
        <v>128</v>
      </c>
    </row>
    <row r="6" spans="1:2" ht="14.25" x14ac:dyDescent="0.45">
      <c r="A6" s="1" t="s">
        <v>129</v>
      </c>
      <c r="B6" t="s">
        <v>210</v>
      </c>
    </row>
    <row r="7" spans="1:2" ht="14.25" x14ac:dyDescent="0.45">
      <c r="A7" s="1" t="s">
        <v>130</v>
      </c>
      <c r="B7" t="s">
        <v>131</v>
      </c>
    </row>
    <row r="8" spans="1:2" ht="14.25" x14ac:dyDescent="0.45">
      <c r="A8" s="1" t="s">
        <v>132</v>
      </c>
      <c r="B8" t="s">
        <v>124</v>
      </c>
    </row>
    <row r="9" spans="1:2" ht="14.25" x14ac:dyDescent="0.45">
      <c r="A9" s="1" t="s">
        <v>133</v>
      </c>
      <c r="B9" t="s">
        <v>134</v>
      </c>
    </row>
    <row r="10" spans="1:2" ht="14.25" x14ac:dyDescent="0.45">
      <c r="A10" s="1" t="s">
        <v>135</v>
      </c>
      <c r="B10" t="s">
        <v>136</v>
      </c>
    </row>
    <row r="11" spans="1:2" ht="14.25" x14ac:dyDescent="0.45">
      <c r="A11" s="1" t="s">
        <v>137</v>
      </c>
      <c r="B11" t="s">
        <v>138</v>
      </c>
    </row>
    <row r="12" spans="1:2" ht="14.25" x14ac:dyDescent="0.45">
      <c r="A12" s="1" t="s">
        <v>116</v>
      </c>
      <c r="B12" t="s">
        <v>117</v>
      </c>
    </row>
    <row r="13" spans="1:2" ht="14.25" x14ac:dyDescent="0.45">
      <c r="A13" s="1" t="s">
        <v>139</v>
      </c>
      <c r="B13" t="s">
        <v>140</v>
      </c>
    </row>
    <row r="14" spans="1:2" ht="14.25" x14ac:dyDescent="0.45">
      <c r="A14" s="1" t="s">
        <v>141</v>
      </c>
      <c r="B14" t="s">
        <v>142</v>
      </c>
    </row>
    <row r="15" spans="1:2" ht="14.25" x14ac:dyDescent="0.45">
      <c r="A15" s="1" t="s">
        <v>143</v>
      </c>
      <c r="B15" t="s">
        <v>144</v>
      </c>
    </row>
    <row r="16" spans="1:2" ht="14.25" x14ac:dyDescent="0.45">
      <c r="A16" s="1" t="s">
        <v>145</v>
      </c>
      <c r="B16" t="s">
        <v>120</v>
      </c>
    </row>
    <row r="17" spans="1:2" ht="14.25" x14ac:dyDescent="0.45">
      <c r="A17" s="1" t="s">
        <v>146</v>
      </c>
      <c r="B17" t="s">
        <v>147</v>
      </c>
    </row>
    <row r="18" spans="1:2" ht="14.25" x14ac:dyDescent="0.45">
      <c r="A18" s="1" t="s">
        <v>148</v>
      </c>
      <c r="B18" t="s">
        <v>149</v>
      </c>
    </row>
    <row r="19" spans="1:2" ht="14.25" x14ac:dyDescent="0.45">
      <c r="A19" s="1" t="s">
        <v>150</v>
      </c>
      <c r="B19" t="s">
        <v>151</v>
      </c>
    </row>
    <row r="20" spans="1:2" ht="14.25" x14ac:dyDescent="0.45">
      <c r="A20" s="1" t="s">
        <v>152</v>
      </c>
      <c r="B20" t="s">
        <v>153</v>
      </c>
    </row>
    <row r="21" spans="1:2" ht="14.25" x14ac:dyDescent="0.45">
      <c r="A21" s="1" t="s">
        <v>154</v>
      </c>
      <c r="B21" t="s">
        <v>155</v>
      </c>
    </row>
    <row r="22" spans="1:2" ht="14.25" x14ac:dyDescent="0.45">
      <c r="A22" s="1" t="s">
        <v>156</v>
      </c>
      <c r="B22" t="s">
        <v>59</v>
      </c>
    </row>
    <row r="23" spans="1:2" ht="14.25" x14ac:dyDescent="0.45">
      <c r="A23" s="1" t="s">
        <v>157</v>
      </c>
      <c r="B23" t="s">
        <v>108</v>
      </c>
    </row>
    <row r="24" spans="1:2" ht="14.25" x14ac:dyDescent="0.45">
      <c r="A24" s="1" t="s">
        <v>158</v>
      </c>
      <c r="B24" t="s">
        <v>159</v>
      </c>
    </row>
    <row r="25" spans="1:2" ht="14.25" x14ac:dyDescent="0.45">
      <c r="A25" s="1" t="s">
        <v>160</v>
      </c>
      <c r="B25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P68"/>
  <sheetViews>
    <sheetView topLeftCell="A13" zoomScale="80" zoomScaleNormal="80" workbookViewId="0">
      <selection activeCell="G74" sqref="G74"/>
    </sheetView>
  </sheetViews>
  <sheetFormatPr defaultRowHeight="15" x14ac:dyDescent="0.25"/>
  <cols>
    <col min="1" max="1" width="54.140625" customWidth="1"/>
    <col min="2" max="2" width="17.140625" customWidth="1"/>
    <col min="4" max="4" width="13.85546875" customWidth="1"/>
    <col min="5" max="5" width="12.7109375" customWidth="1"/>
    <col min="6" max="6" width="13.140625" customWidth="1"/>
    <col min="7" max="7" width="15.85546875" customWidth="1"/>
    <col min="8" max="8" width="22" customWidth="1"/>
    <col min="9" max="9" width="17" customWidth="1"/>
    <col min="10" max="10" width="21.28515625" customWidth="1"/>
    <col min="11" max="11" width="38.5703125" customWidth="1"/>
    <col min="13" max="13" width="12.42578125" bestFit="1" customWidth="1"/>
  </cols>
  <sheetData>
    <row r="1" spans="1:13" ht="15.75" x14ac:dyDescent="0.25">
      <c r="A1" s="165" t="s">
        <v>321</v>
      </c>
      <c r="B1" s="165" t="s">
        <v>322</v>
      </c>
      <c r="C1" s="165" t="s">
        <v>185</v>
      </c>
      <c r="D1" s="165" t="s">
        <v>323</v>
      </c>
      <c r="E1" s="166" t="s">
        <v>324</v>
      </c>
      <c r="F1" s="165" t="s">
        <v>325</v>
      </c>
      <c r="G1" s="166" t="s">
        <v>326</v>
      </c>
      <c r="H1" s="165" t="s">
        <v>327</v>
      </c>
      <c r="I1" s="166" t="s">
        <v>326</v>
      </c>
      <c r="J1" s="166" t="s">
        <v>209</v>
      </c>
      <c r="K1" s="165" t="s">
        <v>328</v>
      </c>
    </row>
    <row r="2" spans="1:13" x14ac:dyDescent="0.25">
      <c r="A2" s="18" t="s">
        <v>408</v>
      </c>
      <c r="B2" s="13" t="s">
        <v>336</v>
      </c>
      <c r="C2" s="13">
        <v>1</v>
      </c>
      <c r="D2" s="168" t="s">
        <v>337</v>
      </c>
      <c r="E2" s="169">
        <v>292</v>
      </c>
      <c r="F2" s="13" t="s">
        <v>372</v>
      </c>
      <c r="G2" s="167">
        <f>4*159</f>
        <v>636</v>
      </c>
      <c r="H2" s="13" t="s">
        <v>409</v>
      </c>
      <c r="I2" s="167">
        <v>490</v>
      </c>
      <c r="J2" s="187">
        <f>C2*E2</f>
        <v>292</v>
      </c>
      <c r="K2" s="170" t="s">
        <v>410</v>
      </c>
    </row>
    <row r="3" spans="1:13" x14ac:dyDescent="0.25">
      <c r="A3" s="18" t="s">
        <v>411</v>
      </c>
      <c r="B3" s="13" t="s">
        <v>377</v>
      </c>
      <c r="C3" s="13">
        <v>1</v>
      </c>
      <c r="D3" s="168" t="s">
        <v>337</v>
      </c>
      <c r="E3" s="169">
        <v>242</v>
      </c>
      <c r="F3" s="13" t="s">
        <v>372</v>
      </c>
      <c r="G3" s="167">
        <f>672</f>
        <v>672</v>
      </c>
      <c r="H3" s="13" t="s">
        <v>409</v>
      </c>
      <c r="I3" s="167">
        <v>320</v>
      </c>
      <c r="J3" s="187">
        <f>C3*E3</f>
        <v>242</v>
      </c>
      <c r="K3" s="170" t="s">
        <v>410</v>
      </c>
    </row>
    <row r="4" spans="1:13" x14ac:dyDescent="0.25">
      <c r="A4" s="18" t="s">
        <v>390</v>
      </c>
      <c r="B4" s="13" t="s">
        <v>364</v>
      </c>
      <c r="C4" s="172">
        <v>2</v>
      </c>
      <c r="D4" s="168" t="s">
        <v>331</v>
      </c>
      <c r="E4" s="169">
        <v>313.5</v>
      </c>
      <c r="F4" s="13" t="s">
        <v>332</v>
      </c>
      <c r="G4" s="167">
        <v>499</v>
      </c>
      <c r="H4" s="13" t="s">
        <v>337</v>
      </c>
      <c r="I4" s="167">
        <f>650*2</f>
        <v>1300</v>
      </c>
      <c r="J4" s="187">
        <f>C4*E4</f>
        <v>627</v>
      </c>
      <c r="K4" s="170" t="s">
        <v>391</v>
      </c>
    </row>
    <row r="5" spans="1:13" x14ac:dyDescent="0.25">
      <c r="A5" s="18" t="s">
        <v>329</v>
      </c>
      <c r="B5" s="13" t="s">
        <v>330</v>
      </c>
      <c r="C5" s="13">
        <v>1</v>
      </c>
      <c r="D5" s="13" t="s">
        <v>331</v>
      </c>
      <c r="E5" s="167">
        <v>440</v>
      </c>
      <c r="F5" s="13" t="s">
        <v>332</v>
      </c>
      <c r="G5" s="167">
        <f>40*20</f>
        <v>800</v>
      </c>
      <c r="H5" s="168" t="s">
        <v>333</v>
      </c>
      <c r="I5" s="169">
        <v>381.55</v>
      </c>
      <c r="J5" s="187">
        <f>C5*I5</f>
        <v>381.55</v>
      </c>
      <c r="K5" s="170" t="s">
        <v>334</v>
      </c>
    </row>
    <row r="6" spans="1:13" x14ac:dyDescent="0.25">
      <c r="A6" s="18" t="s">
        <v>329</v>
      </c>
      <c r="B6" s="13" t="s">
        <v>336</v>
      </c>
      <c r="C6" s="13">
        <v>7</v>
      </c>
      <c r="D6" s="168" t="s">
        <v>339</v>
      </c>
      <c r="E6" s="169">
        <v>80</v>
      </c>
      <c r="F6" s="13" t="s">
        <v>332</v>
      </c>
      <c r="G6" s="167">
        <v>290</v>
      </c>
      <c r="H6" s="172" t="s">
        <v>337</v>
      </c>
      <c r="I6" s="175">
        <v>475</v>
      </c>
      <c r="J6" s="187">
        <f t="shared" ref="J6:J16" si="0">C6*E6</f>
        <v>560</v>
      </c>
      <c r="K6" s="170" t="s">
        <v>369</v>
      </c>
    </row>
    <row r="7" spans="1:13" x14ac:dyDescent="0.25">
      <c r="A7" s="18" t="s">
        <v>355</v>
      </c>
      <c r="B7" s="13" t="s">
        <v>356</v>
      </c>
      <c r="C7" s="13">
        <v>1</v>
      </c>
      <c r="D7" s="168" t="s">
        <v>337</v>
      </c>
      <c r="E7" s="169">
        <v>175</v>
      </c>
      <c r="F7" s="13" t="s">
        <v>332</v>
      </c>
      <c r="G7" s="167">
        <v>270</v>
      </c>
      <c r="H7" s="13"/>
      <c r="I7" s="167"/>
      <c r="J7" s="187">
        <f t="shared" si="0"/>
        <v>175</v>
      </c>
      <c r="K7" s="170" t="s">
        <v>357</v>
      </c>
    </row>
    <row r="8" spans="1:13" x14ac:dyDescent="0.25">
      <c r="A8" s="18" t="s">
        <v>355</v>
      </c>
      <c r="B8" s="13" t="s">
        <v>283</v>
      </c>
      <c r="C8" s="13">
        <v>2</v>
      </c>
      <c r="D8" s="168" t="s">
        <v>337</v>
      </c>
      <c r="E8" s="169">
        <v>339</v>
      </c>
      <c r="F8" s="13" t="s">
        <v>332</v>
      </c>
      <c r="G8" s="167">
        <v>510</v>
      </c>
      <c r="H8" s="13"/>
      <c r="I8" s="167"/>
      <c r="J8" s="187">
        <f t="shared" si="0"/>
        <v>678</v>
      </c>
      <c r="K8" s="170" t="s">
        <v>362</v>
      </c>
    </row>
    <row r="9" spans="1:13" x14ac:dyDescent="0.25">
      <c r="A9" s="18" t="s">
        <v>358</v>
      </c>
      <c r="B9" s="13" t="s">
        <v>359</v>
      </c>
      <c r="C9" s="13">
        <v>1</v>
      </c>
      <c r="D9" s="168" t="s">
        <v>337</v>
      </c>
      <c r="E9" s="169">
        <v>208</v>
      </c>
      <c r="F9" s="13" t="s">
        <v>332</v>
      </c>
      <c r="G9" s="167">
        <v>291</v>
      </c>
      <c r="H9" s="172"/>
      <c r="I9" s="167"/>
      <c r="J9" s="187">
        <f t="shared" si="0"/>
        <v>208</v>
      </c>
      <c r="K9" s="170" t="s">
        <v>357</v>
      </c>
    </row>
    <row r="10" spans="1:13" x14ac:dyDescent="0.25">
      <c r="A10" s="18" t="s">
        <v>363</v>
      </c>
      <c r="B10" s="13" t="s">
        <v>364</v>
      </c>
      <c r="C10" s="13">
        <v>4</v>
      </c>
      <c r="D10" s="168" t="s">
        <v>331</v>
      </c>
      <c r="E10" s="169">
        <v>117</v>
      </c>
      <c r="F10" s="13" t="s">
        <v>332</v>
      </c>
      <c r="G10" s="167">
        <v>180</v>
      </c>
      <c r="H10" s="172" t="s">
        <v>337</v>
      </c>
      <c r="I10" s="167">
        <f>1090*2</f>
        <v>2180</v>
      </c>
      <c r="J10" s="187">
        <f t="shared" si="0"/>
        <v>468</v>
      </c>
      <c r="K10" s="170" t="s">
        <v>362</v>
      </c>
    </row>
    <row r="11" spans="1:13" x14ac:dyDescent="0.25">
      <c r="A11" s="18" t="s">
        <v>363</v>
      </c>
      <c r="B11" s="13" t="s">
        <v>364</v>
      </c>
      <c r="C11" s="13">
        <v>2</v>
      </c>
      <c r="D11" s="168" t="s">
        <v>331</v>
      </c>
      <c r="E11" s="169">
        <v>117</v>
      </c>
      <c r="F11" s="13" t="s">
        <v>332</v>
      </c>
      <c r="G11" s="167">
        <v>180</v>
      </c>
      <c r="H11" s="172" t="s">
        <v>337</v>
      </c>
      <c r="I11" s="167">
        <f>1090*2</f>
        <v>2180</v>
      </c>
      <c r="J11" s="187">
        <f t="shared" si="0"/>
        <v>234</v>
      </c>
      <c r="K11" s="170" t="s">
        <v>404</v>
      </c>
    </row>
    <row r="12" spans="1:13" x14ac:dyDescent="0.25">
      <c r="A12" s="18" t="s">
        <v>412</v>
      </c>
      <c r="B12" s="13" t="s">
        <v>371</v>
      </c>
      <c r="C12" s="13">
        <v>2</v>
      </c>
      <c r="D12" s="168" t="s">
        <v>413</v>
      </c>
      <c r="E12" s="169">
        <v>350</v>
      </c>
      <c r="F12" s="13" t="s">
        <v>333</v>
      </c>
      <c r="G12" s="167">
        <v>510.74</v>
      </c>
      <c r="H12" s="13" t="s">
        <v>409</v>
      </c>
      <c r="I12" s="167">
        <v>660</v>
      </c>
      <c r="J12" s="187">
        <f t="shared" si="0"/>
        <v>700</v>
      </c>
      <c r="K12" s="170" t="s">
        <v>410</v>
      </c>
    </row>
    <row r="13" spans="1:13" x14ac:dyDescent="0.25">
      <c r="A13" s="18" t="s">
        <v>340</v>
      </c>
      <c r="B13" s="13" t="s">
        <v>341</v>
      </c>
      <c r="C13" s="13">
        <v>2</v>
      </c>
      <c r="D13" s="168" t="s">
        <v>337</v>
      </c>
      <c r="E13" s="169">
        <v>185</v>
      </c>
      <c r="F13" s="13"/>
      <c r="G13" s="167"/>
      <c r="H13" s="13"/>
      <c r="I13" s="167"/>
      <c r="J13" s="187">
        <f t="shared" si="0"/>
        <v>370</v>
      </c>
      <c r="K13" s="170" t="s">
        <v>342</v>
      </c>
    </row>
    <row r="14" spans="1:13" ht="15.75" x14ac:dyDescent="0.25">
      <c r="A14" s="176" t="s">
        <v>383</v>
      </c>
      <c r="B14" s="13" t="s">
        <v>384</v>
      </c>
      <c r="C14" s="13">
        <v>1</v>
      </c>
      <c r="D14" s="168" t="s">
        <v>337</v>
      </c>
      <c r="E14" s="169">
        <v>365</v>
      </c>
      <c r="F14" s="13" t="s">
        <v>332</v>
      </c>
      <c r="G14" s="167">
        <v>550</v>
      </c>
      <c r="H14" s="13"/>
      <c r="I14" s="167"/>
      <c r="J14" s="187">
        <f t="shared" si="0"/>
        <v>365</v>
      </c>
      <c r="K14" s="170" t="s">
        <v>385</v>
      </c>
      <c r="M14" s="71"/>
    </row>
    <row r="15" spans="1:13" x14ac:dyDescent="0.25">
      <c r="A15" s="18" t="s">
        <v>414</v>
      </c>
      <c r="B15" s="13" t="s">
        <v>347</v>
      </c>
      <c r="C15" s="13">
        <v>1</v>
      </c>
      <c r="D15" s="168" t="s">
        <v>337</v>
      </c>
      <c r="E15" s="169">
        <v>448</v>
      </c>
      <c r="F15" s="13"/>
      <c r="G15" s="167"/>
      <c r="H15" s="13"/>
      <c r="I15" s="167"/>
      <c r="J15" s="187">
        <f t="shared" si="0"/>
        <v>448</v>
      </c>
      <c r="K15" s="170" t="s">
        <v>410</v>
      </c>
    </row>
    <row r="16" spans="1:13" x14ac:dyDescent="0.25">
      <c r="A16" s="18" t="s">
        <v>343</v>
      </c>
      <c r="B16" s="13" t="s">
        <v>344</v>
      </c>
      <c r="C16" s="13">
        <v>2</v>
      </c>
      <c r="D16" s="168" t="s">
        <v>345</v>
      </c>
      <c r="E16" s="169">
        <v>118</v>
      </c>
      <c r="F16" s="13" t="s">
        <v>331</v>
      </c>
      <c r="G16" s="167">
        <v>135</v>
      </c>
      <c r="H16" s="13" t="s">
        <v>337</v>
      </c>
      <c r="I16" s="167">
        <v>951</v>
      </c>
      <c r="J16" s="187">
        <f t="shared" si="0"/>
        <v>236</v>
      </c>
      <c r="K16" s="170" t="s">
        <v>342</v>
      </c>
    </row>
    <row r="17" spans="1:13" x14ac:dyDescent="0.25">
      <c r="A17" s="18" t="s">
        <v>415</v>
      </c>
      <c r="B17" s="13" t="s">
        <v>416</v>
      </c>
      <c r="C17" s="13">
        <v>2</v>
      </c>
      <c r="D17" s="13" t="s">
        <v>413</v>
      </c>
      <c r="E17" s="167">
        <v>35</v>
      </c>
      <c r="F17" s="168" t="s">
        <v>333</v>
      </c>
      <c r="G17" s="169">
        <v>21.22</v>
      </c>
      <c r="H17" s="13" t="s">
        <v>409</v>
      </c>
      <c r="I17" s="167">
        <v>470</v>
      </c>
      <c r="J17" s="187">
        <f>C17*G17</f>
        <v>42.44</v>
      </c>
      <c r="K17" s="170" t="s">
        <v>410</v>
      </c>
    </row>
    <row r="18" spans="1:13" ht="15.75" x14ac:dyDescent="0.25">
      <c r="A18" s="176" t="s">
        <v>386</v>
      </c>
      <c r="B18" s="13" t="s">
        <v>387</v>
      </c>
      <c r="C18" s="13">
        <v>1</v>
      </c>
      <c r="D18" s="168" t="s">
        <v>337</v>
      </c>
      <c r="E18" s="169">
        <v>445</v>
      </c>
      <c r="F18" s="13" t="s">
        <v>332</v>
      </c>
      <c r="G18" s="167">
        <v>670</v>
      </c>
      <c r="H18" s="13"/>
      <c r="I18" s="167"/>
      <c r="J18" s="187">
        <f t="shared" ref="J18:J34" si="1">C18*E18</f>
        <v>445</v>
      </c>
      <c r="K18" s="170" t="s">
        <v>385</v>
      </c>
      <c r="M18" s="71"/>
    </row>
    <row r="19" spans="1:13" x14ac:dyDescent="0.25">
      <c r="A19" s="18" t="s">
        <v>370</v>
      </c>
      <c r="B19" s="13" t="s">
        <v>371</v>
      </c>
      <c r="C19" s="13">
        <v>10</v>
      </c>
      <c r="D19" s="168" t="s">
        <v>372</v>
      </c>
      <c r="E19" s="169">
        <v>99</v>
      </c>
      <c r="F19" s="13" t="s">
        <v>332</v>
      </c>
      <c r="G19" s="167">
        <v>350</v>
      </c>
      <c r="H19" s="13" t="s">
        <v>337</v>
      </c>
      <c r="I19" s="167">
        <v>231</v>
      </c>
      <c r="J19" s="187">
        <f t="shared" si="1"/>
        <v>990</v>
      </c>
      <c r="K19" s="170" t="s">
        <v>369</v>
      </c>
    </row>
    <row r="20" spans="1:13" x14ac:dyDescent="0.25">
      <c r="A20" s="18" t="s">
        <v>370</v>
      </c>
      <c r="B20" s="13" t="s">
        <v>347</v>
      </c>
      <c r="C20" s="13">
        <v>22</v>
      </c>
      <c r="D20" s="168" t="s">
        <v>372</v>
      </c>
      <c r="E20" s="169">
        <v>99</v>
      </c>
      <c r="F20" s="13" t="s">
        <v>332</v>
      </c>
      <c r="G20" s="167">
        <v>350</v>
      </c>
      <c r="H20" s="13" t="s">
        <v>337</v>
      </c>
      <c r="I20" s="167">
        <v>231</v>
      </c>
      <c r="J20" s="187">
        <f t="shared" si="1"/>
        <v>2178</v>
      </c>
      <c r="K20" s="170" t="s">
        <v>398</v>
      </c>
      <c r="M20" s="71"/>
    </row>
    <row r="21" spans="1:13" x14ac:dyDescent="0.25">
      <c r="A21" s="174" t="s">
        <v>370</v>
      </c>
      <c r="B21" s="13" t="s">
        <v>347</v>
      </c>
      <c r="C21" s="13">
        <v>1</v>
      </c>
      <c r="D21" s="168" t="s">
        <v>372</v>
      </c>
      <c r="E21" s="169">
        <v>99</v>
      </c>
      <c r="F21" s="13" t="s">
        <v>332</v>
      </c>
      <c r="G21" s="167">
        <v>350</v>
      </c>
      <c r="H21" s="13" t="s">
        <v>337</v>
      </c>
      <c r="I21" s="167">
        <v>231</v>
      </c>
      <c r="J21" s="187">
        <f t="shared" si="1"/>
        <v>99</v>
      </c>
      <c r="K21" s="170" t="s">
        <v>405</v>
      </c>
      <c r="M21" s="71"/>
    </row>
    <row r="22" spans="1:13" x14ac:dyDescent="0.25">
      <c r="A22" s="18" t="s">
        <v>370</v>
      </c>
      <c r="B22" s="13" t="s">
        <v>347</v>
      </c>
      <c r="C22" s="13">
        <v>7</v>
      </c>
      <c r="D22" s="168" t="s">
        <v>372</v>
      </c>
      <c r="E22" s="169">
        <v>99</v>
      </c>
      <c r="F22" s="13" t="s">
        <v>332</v>
      </c>
      <c r="G22" s="167">
        <v>350</v>
      </c>
      <c r="H22" s="13" t="s">
        <v>337</v>
      </c>
      <c r="I22" s="167">
        <v>231</v>
      </c>
      <c r="J22" s="187">
        <f t="shared" si="1"/>
        <v>693</v>
      </c>
      <c r="K22" s="170" t="s">
        <v>410</v>
      </c>
    </row>
    <row r="23" spans="1:13" x14ac:dyDescent="0.25">
      <c r="A23" s="18" t="s">
        <v>346</v>
      </c>
      <c r="B23" s="13" t="s">
        <v>347</v>
      </c>
      <c r="C23" s="13">
        <v>6</v>
      </c>
      <c r="D23" s="168" t="s">
        <v>348</v>
      </c>
      <c r="E23" s="169">
        <v>149</v>
      </c>
      <c r="F23" s="13" t="s">
        <v>332</v>
      </c>
      <c r="G23" s="167">
        <v>350</v>
      </c>
      <c r="H23" s="13" t="s">
        <v>337</v>
      </c>
      <c r="I23" s="167">
        <f>625*2</f>
        <v>1250</v>
      </c>
      <c r="J23" s="187">
        <f t="shared" si="1"/>
        <v>894</v>
      </c>
      <c r="K23" s="170" t="s">
        <v>342</v>
      </c>
    </row>
    <row r="24" spans="1:13" x14ac:dyDescent="0.25">
      <c r="A24" s="18" t="s">
        <v>346</v>
      </c>
      <c r="B24" s="13" t="s">
        <v>347</v>
      </c>
      <c r="C24" s="13">
        <v>2</v>
      </c>
      <c r="D24" s="168" t="s">
        <v>348</v>
      </c>
      <c r="E24" s="169">
        <v>149</v>
      </c>
      <c r="F24" s="13" t="s">
        <v>332</v>
      </c>
      <c r="G24" s="167">
        <v>350</v>
      </c>
      <c r="H24" s="13" t="s">
        <v>337</v>
      </c>
      <c r="I24" s="167">
        <f>625*2</f>
        <v>1250</v>
      </c>
      <c r="J24" s="187">
        <f t="shared" si="1"/>
        <v>298</v>
      </c>
      <c r="K24" s="170" t="s">
        <v>362</v>
      </c>
    </row>
    <row r="25" spans="1:13" x14ac:dyDescent="0.25">
      <c r="A25" s="18" t="s">
        <v>346</v>
      </c>
      <c r="B25" s="13" t="s">
        <v>347</v>
      </c>
      <c r="C25" s="13">
        <v>1</v>
      </c>
      <c r="D25" s="168" t="s">
        <v>348</v>
      </c>
      <c r="E25" s="169">
        <v>149</v>
      </c>
      <c r="F25" s="13" t="s">
        <v>332</v>
      </c>
      <c r="G25" s="167">
        <v>350</v>
      </c>
      <c r="H25" s="13" t="s">
        <v>337</v>
      </c>
      <c r="I25" s="167">
        <f>625*2</f>
        <v>1250</v>
      </c>
      <c r="J25" s="187">
        <f t="shared" si="1"/>
        <v>149</v>
      </c>
      <c r="K25" s="170" t="s">
        <v>404</v>
      </c>
      <c r="M25" s="71"/>
    </row>
    <row r="26" spans="1:13" x14ac:dyDescent="0.25">
      <c r="A26" s="18" t="s">
        <v>335</v>
      </c>
      <c r="B26" s="13" t="s">
        <v>336</v>
      </c>
      <c r="C26" s="13">
        <v>5</v>
      </c>
      <c r="D26" s="168" t="s">
        <v>331</v>
      </c>
      <c r="E26" s="169">
        <v>45.09</v>
      </c>
      <c r="F26" s="13" t="s">
        <v>332</v>
      </c>
      <c r="G26" s="167">
        <v>350</v>
      </c>
      <c r="H26" s="13" t="s">
        <v>337</v>
      </c>
      <c r="I26" s="167">
        <v>481</v>
      </c>
      <c r="J26" s="187">
        <f t="shared" si="1"/>
        <v>225.45000000000002</v>
      </c>
      <c r="K26" s="170" t="s">
        <v>334</v>
      </c>
    </row>
    <row r="27" spans="1:13" x14ac:dyDescent="0.25">
      <c r="A27" s="18" t="s">
        <v>360</v>
      </c>
      <c r="B27" s="13" t="s">
        <v>336</v>
      </c>
      <c r="C27" s="13">
        <v>1</v>
      </c>
      <c r="D27" s="168" t="s">
        <v>337</v>
      </c>
      <c r="E27" s="169">
        <v>70</v>
      </c>
      <c r="F27" s="13" t="s">
        <v>332</v>
      </c>
      <c r="G27" s="167">
        <v>110</v>
      </c>
      <c r="H27" s="13" t="s">
        <v>331</v>
      </c>
      <c r="I27" s="167">
        <v>299.2</v>
      </c>
      <c r="J27" s="187">
        <f t="shared" si="1"/>
        <v>70</v>
      </c>
      <c r="K27" s="170" t="s">
        <v>357</v>
      </c>
    </row>
    <row r="28" spans="1:13" x14ac:dyDescent="0.25">
      <c r="A28" s="18" t="s">
        <v>16</v>
      </c>
      <c r="B28" s="13" t="s">
        <v>336</v>
      </c>
      <c r="C28" s="13">
        <v>4</v>
      </c>
      <c r="D28" s="168" t="s">
        <v>331</v>
      </c>
      <c r="E28" s="169">
        <v>29.97</v>
      </c>
      <c r="F28" s="13" t="s">
        <v>332</v>
      </c>
      <c r="G28" s="167">
        <v>55</v>
      </c>
      <c r="H28" s="13" t="s">
        <v>337</v>
      </c>
      <c r="I28" s="175">
        <f>85</f>
        <v>85</v>
      </c>
      <c r="J28" s="187">
        <f t="shared" si="1"/>
        <v>119.88</v>
      </c>
      <c r="K28" s="170" t="s">
        <v>391</v>
      </c>
    </row>
    <row r="29" spans="1:13" x14ac:dyDescent="0.25">
      <c r="A29" s="18" t="s">
        <v>349</v>
      </c>
      <c r="B29" s="13" t="s">
        <v>350</v>
      </c>
      <c r="C29" s="13">
        <v>2</v>
      </c>
      <c r="D29" s="168" t="s">
        <v>337</v>
      </c>
      <c r="E29" s="169">
        <v>431</v>
      </c>
      <c r="F29" s="13"/>
      <c r="G29" s="167"/>
      <c r="H29" s="13"/>
      <c r="I29" s="167"/>
      <c r="J29" s="187">
        <f t="shared" si="1"/>
        <v>862</v>
      </c>
      <c r="K29" s="170" t="s">
        <v>342</v>
      </c>
    </row>
    <row r="30" spans="1:13" ht="15.75" x14ac:dyDescent="0.25">
      <c r="A30" s="176" t="s">
        <v>388</v>
      </c>
      <c r="B30" s="13" t="s">
        <v>387</v>
      </c>
      <c r="C30" s="13">
        <v>1</v>
      </c>
      <c r="D30" s="168" t="s">
        <v>337</v>
      </c>
      <c r="E30" s="169">
        <v>289</v>
      </c>
      <c r="F30" s="13" t="s">
        <v>332</v>
      </c>
      <c r="G30" s="167">
        <v>440</v>
      </c>
      <c r="H30" s="13"/>
      <c r="I30" s="167"/>
      <c r="J30" s="187">
        <f t="shared" si="1"/>
        <v>289</v>
      </c>
      <c r="K30" s="170" t="s">
        <v>385</v>
      </c>
    </row>
    <row r="31" spans="1:13" x14ac:dyDescent="0.25">
      <c r="A31" s="171" t="s">
        <v>338</v>
      </c>
      <c r="B31" s="13" t="s">
        <v>330</v>
      </c>
      <c r="C31" s="13">
        <v>4</v>
      </c>
      <c r="D31" s="168" t="s">
        <v>331</v>
      </c>
      <c r="E31" s="169">
        <v>354.47</v>
      </c>
      <c r="F31" s="13" t="s">
        <v>332</v>
      </c>
      <c r="G31" s="167">
        <f>82*20</f>
        <v>1640</v>
      </c>
      <c r="H31" s="13" t="s">
        <v>339</v>
      </c>
      <c r="I31" s="167">
        <f>80*20</f>
        <v>1600</v>
      </c>
      <c r="J31" s="187">
        <f t="shared" si="1"/>
        <v>1417.88</v>
      </c>
      <c r="K31" s="170" t="s">
        <v>334</v>
      </c>
    </row>
    <row r="32" spans="1:13" x14ac:dyDescent="0.25">
      <c r="A32" s="18" t="s">
        <v>338</v>
      </c>
      <c r="B32" s="13" t="s">
        <v>336</v>
      </c>
      <c r="C32" s="13">
        <v>10</v>
      </c>
      <c r="D32" s="190" t="s">
        <v>331</v>
      </c>
      <c r="E32" s="169">
        <v>27.65</v>
      </c>
      <c r="F32" s="13" t="s">
        <v>332</v>
      </c>
      <c r="G32" s="167">
        <v>82</v>
      </c>
      <c r="H32" s="13" t="s">
        <v>339</v>
      </c>
      <c r="I32" s="167">
        <v>80</v>
      </c>
      <c r="J32" s="187">
        <f t="shared" si="1"/>
        <v>276.5</v>
      </c>
      <c r="K32" s="170" t="s">
        <v>369</v>
      </c>
    </row>
    <row r="33" spans="1:13" x14ac:dyDescent="0.25">
      <c r="A33" s="18" t="s">
        <v>392</v>
      </c>
      <c r="B33" s="13" t="s">
        <v>393</v>
      </c>
      <c r="C33" s="13">
        <v>2</v>
      </c>
      <c r="D33" s="168" t="s">
        <v>394</v>
      </c>
      <c r="E33" s="169">
        <v>43.69</v>
      </c>
      <c r="F33" s="13" t="s">
        <v>372</v>
      </c>
      <c r="G33" s="167">
        <v>97</v>
      </c>
      <c r="H33" s="13" t="s">
        <v>337</v>
      </c>
      <c r="I33" s="167">
        <v>493</v>
      </c>
      <c r="J33" s="187">
        <f t="shared" si="1"/>
        <v>87.38</v>
      </c>
      <c r="K33" s="170" t="s">
        <v>391</v>
      </c>
      <c r="M33" s="71"/>
    </row>
    <row r="34" spans="1:13" x14ac:dyDescent="0.25">
      <c r="A34" s="18" t="s">
        <v>392</v>
      </c>
      <c r="B34" s="13" t="s">
        <v>393</v>
      </c>
      <c r="C34" s="13">
        <v>5</v>
      </c>
      <c r="D34" s="168" t="s">
        <v>394</v>
      </c>
      <c r="E34" s="169">
        <v>43.69</v>
      </c>
      <c r="F34" s="13" t="s">
        <v>372</v>
      </c>
      <c r="G34" s="167">
        <v>97</v>
      </c>
      <c r="H34" s="13" t="s">
        <v>337</v>
      </c>
      <c r="I34" s="167">
        <v>493</v>
      </c>
      <c r="J34" s="187">
        <f t="shared" si="1"/>
        <v>218.45</v>
      </c>
      <c r="K34" s="192"/>
    </row>
    <row r="35" spans="1:13" x14ac:dyDescent="0.25">
      <c r="A35" s="18" t="s">
        <v>373</v>
      </c>
      <c r="B35" s="13" t="s">
        <v>336</v>
      </c>
      <c r="C35" s="13">
        <v>1</v>
      </c>
      <c r="D35" s="13" t="s">
        <v>374</v>
      </c>
      <c r="E35" s="167">
        <v>180.49</v>
      </c>
      <c r="F35" s="168" t="s">
        <v>332</v>
      </c>
      <c r="G35" s="169">
        <v>74</v>
      </c>
      <c r="H35" s="13" t="s">
        <v>337</v>
      </c>
      <c r="I35" s="167">
        <v>385</v>
      </c>
      <c r="J35" s="187">
        <f>C35*G35</f>
        <v>74</v>
      </c>
      <c r="K35" s="170" t="s">
        <v>375</v>
      </c>
    </row>
    <row r="36" spans="1:13" x14ac:dyDescent="0.25">
      <c r="A36" s="18" t="s">
        <v>395</v>
      </c>
      <c r="B36" s="13" t="s">
        <v>393</v>
      </c>
      <c r="C36" s="13">
        <v>3</v>
      </c>
      <c r="D36" s="13" t="s">
        <v>394</v>
      </c>
      <c r="E36" s="175">
        <v>85.75</v>
      </c>
      <c r="F36" s="13" t="s">
        <v>372</v>
      </c>
      <c r="G36" s="167">
        <v>139</v>
      </c>
      <c r="H36" s="168" t="s">
        <v>331</v>
      </c>
      <c r="I36" s="169">
        <v>77.11</v>
      </c>
      <c r="J36" s="187">
        <f>C36*I36</f>
        <v>231.32999999999998</v>
      </c>
      <c r="K36" s="170" t="s">
        <v>391</v>
      </c>
    </row>
    <row r="37" spans="1:13" x14ac:dyDescent="0.25">
      <c r="A37" s="18" t="s">
        <v>395</v>
      </c>
      <c r="B37" s="13" t="s">
        <v>341</v>
      </c>
      <c r="C37" s="13">
        <v>3</v>
      </c>
      <c r="D37" s="13" t="s">
        <v>394</v>
      </c>
      <c r="E37" s="175">
        <v>85.75</v>
      </c>
      <c r="F37" s="13" t="s">
        <v>372</v>
      </c>
      <c r="G37" s="167">
        <v>139</v>
      </c>
      <c r="H37" s="168" t="s">
        <v>331</v>
      </c>
      <c r="I37" s="169">
        <v>77.11</v>
      </c>
      <c r="J37" s="187">
        <f>C37*I37</f>
        <v>231.32999999999998</v>
      </c>
      <c r="K37" s="170" t="s">
        <v>404</v>
      </c>
    </row>
    <row r="38" spans="1:13" x14ac:dyDescent="0.25">
      <c r="A38" s="124" t="s">
        <v>417</v>
      </c>
      <c r="B38" s="13" t="s">
        <v>283</v>
      </c>
      <c r="C38" s="13">
        <v>4</v>
      </c>
      <c r="D38" s="13" t="s">
        <v>413</v>
      </c>
      <c r="E38" s="167">
        <v>65</v>
      </c>
      <c r="F38" s="13" t="s">
        <v>372</v>
      </c>
      <c r="G38" s="167">
        <v>187</v>
      </c>
      <c r="H38" s="168" t="s">
        <v>333</v>
      </c>
      <c r="I38" s="169">
        <v>25.58</v>
      </c>
      <c r="J38" s="187">
        <f>C38*I38</f>
        <v>102.32</v>
      </c>
      <c r="K38" s="170" t="s">
        <v>410</v>
      </c>
    </row>
    <row r="39" spans="1:13" x14ac:dyDescent="0.25">
      <c r="A39" s="18" t="s">
        <v>418</v>
      </c>
      <c r="B39" s="13" t="s">
        <v>283</v>
      </c>
      <c r="C39" s="13">
        <v>4</v>
      </c>
      <c r="D39" s="168" t="s">
        <v>413</v>
      </c>
      <c r="E39" s="169">
        <v>45</v>
      </c>
      <c r="F39" s="13" t="s">
        <v>333</v>
      </c>
      <c r="G39" s="167">
        <v>72.319999999999993</v>
      </c>
      <c r="H39" s="13" t="s">
        <v>409</v>
      </c>
      <c r="I39" s="167">
        <v>580</v>
      </c>
      <c r="J39" s="187">
        <f>C39*E39</f>
        <v>180</v>
      </c>
      <c r="K39" s="170" t="s">
        <v>410</v>
      </c>
    </row>
    <row r="40" spans="1:13" ht="15.75" x14ac:dyDescent="0.25">
      <c r="A40" s="176" t="s">
        <v>389</v>
      </c>
      <c r="B40" s="13" t="s">
        <v>384</v>
      </c>
      <c r="C40" s="13">
        <v>1</v>
      </c>
      <c r="D40" s="168" t="s">
        <v>337</v>
      </c>
      <c r="E40" s="169">
        <v>538</v>
      </c>
      <c r="F40" s="13" t="s">
        <v>332</v>
      </c>
      <c r="G40" s="167">
        <v>810</v>
      </c>
      <c r="H40" s="13"/>
      <c r="I40" s="167"/>
      <c r="J40" s="187">
        <f>C40*E40</f>
        <v>538</v>
      </c>
      <c r="K40" s="170" t="s">
        <v>385</v>
      </c>
    </row>
    <row r="41" spans="1:13" x14ac:dyDescent="0.25">
      <c r="A41" s="18" t="s">
        <v>361</v>
      </c>
      <c r="B41" s="13" t="s">
        <v>356</v>
      </c>
      <c r="C41" s="13">
        <v>1</v>
      </c>
      <c r="D41" s="13" t="s">
        <v>337</v>
      </c>
      <c r="E41" s="167">
        <v>343</v>
      </c>
      <c r="F41" s="13" t="s">
        <v>332</v>
      </c>
      <c r="G41" s="167">
        <v>515</v>
      </c>
      <c r="H41" s="168" t="s">
        <v>331</v>
      </c>
      <c r="I41" s="169">
        <v>337.12</v>
      </c>
      <c r="J41" s="187">
        <f>C41*I41</f>
        <v>337.12</v>
      </c>
      <c r="K41" s="170" t="s">
        <v>357</v>
      </c>
    </row>
    <row r="42" spans="1:13" x14ac:dyDescent="0.25">
      <c r="A42" s="18" t="s">
        <v>361</v>
      </c>
      <c r="B42" s="13" t="s">
        <v>283</v>
      </c>
      <c r="C42" s="13">
        <v>1</v>
      </c>
      <c r="D42" s="168" t="s">
        <v>427</v>
      </c>
      <c r="E42" s="169">
        <v>873</v>
      </c>
      <c r="F42" s="13" t="s">
        <v>332</v>
      </c>
      <c r="G42" s="167">
        <v>2180</v>
      </c>
      <c r="H42" s="172" t="s">
        <v>337</v>
      </c>
      <c r="I42" s="175">
        <v>1448</v>
      </c>
      <c r="J42" s="187">
        <f>C42*E42</f>
        <v>873</v>
      </c>
      <c r="K42" s="170" t="s">
        <v>362</v>
      </c>
    </row>
    <row r="43" spans="1:13" x14ac:dyDescent="0.25">
      <c r="A43" s="18" t="s">
        <v>365</v>
      </c>
      <c r="B43" s="13" t="s">
        <v>364</v>
      </c>
      <c r="C43" s="13">
        <v>4</v>
      </c>
      <c r="D43" s="168" t="s">
        <v>331</v>
      </c>
      <c r="E43" s="169">
        <v>90</v>
      </c>
      <c r="F43" s="13" t="s">
        <v>332</v>
      </c>
      <c r="G43" s="167">
        <v>90</v>
      </c>
      <c r="H43" s="13" t="s">
        <v>337</v>
      </c>
      <c r="I43" s="167">
        <v>151</v>
      </c>
      <c r="J43" s="187">
        <f>C43*E43</f>
        <v>360</v>
      </c>
      <c r="K43" s="170" t="s">
        <v>362</v>
      </c>
    </row>
    <row r="44" spans="1:13" x14ac:dyDescent="0.25">
      <c r="A44" s="18" t="s">
        <v>365</v>
      </c>
      <c r="B44" s="13" t="s">
        <v>364</v>
      </c>
      <c r="C44" s="13">
        <v>1</v>
      </c>
      <c r="D44" s="168" t="s">
        <v>331</v>
      </c>
      <c r="E44" s="169">
        <v>90</v>
      </c>
      <c r="F44" s="13" t="s">
        <v>332</v>
      </c>
      <c r="G44" s="167">
        <v>90</v>
      </c>
      <c r="H44" s="13" t="s">
        <v>337</v>
      </c>
      <c r="I44" s="167">
        <v>151</v>
      </c>
      <c r="J44" s="187">
        <f>C44*G44</f>
        <v>90</v>
      </c>
      <c r="K44" s="170" t="s">
        <v>375</v>
      </c>
    </row>
    <row r="45" spans="1:13" x14ac:dyDescent="0.25">
      <c r="A45" s="18" t="s">
        <v>365</v>
      </c>
      <c r="B45" s="13" t="s">
        <v>364</v>
      </c>
      <c r="C45" s="13">
        <v>2</v>
      </c>
      <c r="D45" s="168" t="s">
        <v>331</v>
      </c>
      <c r="E45" s="169">
        <v>90</v>
      </c>
      <c r="F45" s="13" t="s">
        <v>332</v>
      </c>
      <c r="G45" s="167">
        <v>90</v>
      </c>
      <c r="H45" s="13" t="s">
        <v>337</v>
      </c>
      <c r="I45" s="167">
        <v>151</v>
      </c>
      <c r="J45" s="187">
        <f>C45*G45</f>
        <v>180</v>
      </c>
      <c r="K45" s="170" t="s">
        <v>391</v>
      </c>
    </row>
    <row r="46" spans="1:13" x14ac:dyDescent="0.25">
      <c r="A46" s="18" t="s">
        <v>365</v>
      </c>
      <c r="B46" s="13" t="s">
        <v>364</v>
      </c>
      <c r="C46" s="13">
        <v>2</v>
      </c>
      <c r="D46" s="168" t="s">
        <v>331</v>
      </c>
      <c r="E46" s="169">
        <v>90</v>
      </c>
      <c r="F46" s="13" t="s">
        <v>332</v>
      </c>
      <c r="G46" s="167">
        <v>90</v>
      </c>
      <c r="H46" s="13" t="s">
        <v>337</v>
      </c>
      <c r="I46" s="167">
        <v>151</v>
      </c>
      <c r="J46" s="187">
        <f t="shared" ref="J46:J59" si="2">C46*E46</f>
        <v>180</v>
      </c>
      <c r="K46" s="170" t="s">
        <v>404</v>
      </c>
    </row>
    <row r="47" spans="1:13" x14ac:dyDescent="0.25">
      <c r="A47" s="18" t="s">
        <v>396</v>
      </c>
      <c r="B47" s="13" t="s">
        <v>397</v>
      </c>
      <c r="C47" s="13">
        <v>2</v>
      </c>
      <c r="D47" s="168" t="s">
        <v>331</v>
      </c>
      <c r="E47" s="169">
        <v>313.5</v>
      </c>
      <c r="F47" s="13" t="s">
        <v>332</v>
      </c>
      <c r="G47" s="167">
        <f>82*4</f>
        <v>328</v>
      </c>
      <c r="H47" s="13" t="s">
        <v>337</v>
      </c>
      <c r="I47" s="167">
        <v>796</v>
      </c>
      <c r="J47" s="187">
        <f t="shared" si="2"/>
        <v>627</v>
      </c>
      <c r="K47" s="170" t="s">
        <v>391</v>
      </c>
    </row>
    <row r="48" spans="1:13" x14ac:dyDescent="0.25">
      <c r="A48" s="18" t="s">
        <v>399</v>
      </c>
      <c r="B48" s="13" t="s">
        <v>387</v>
      </c>
      <c r="C48" s="13">
        <v>1</v>
      </c>
      <c r="D48" s="168" t="s">
        <v>337</v>
      </c>
      <c r="E48" s="169">
        <v>386</v>
      </c>
      <c r="F48" s="13"/>
      <c r="G48" s="167"/>
      <c r="H48" s="13"/>
      <c r="I48" s="167"/>
      <c r="J48" s="187">
        <f t="shared" si="2"/>
        <v>386</v>
      </c>
      <c r="K48" s="170" t="s">
        <v>398</v>
      </c>
    </row>
    <row r="49" spans="1:68" x14ac:dyDescent="0.25">
      <c r="A49" s="18" t="s">
        <v>400</v>
      </c>
      <c r="B49" s="13" t="s">
        <v>344</v>
      </c>
      <c r="C49" s="13">
        <v>1</v>
      </c>
      <c r="D49" s="168" t="s">
        <v>401</v>
      </c>
      <c r="E49" s="169">
        <v>145.35</v>
      </c>
      <c r="F49" s="13" t="s">
        <v>372</v>
      </c>
      <c r="G49" s="167">
        <v>252</v>
      </c>
      <c r="H49" s="13" t="s">
        <v>333</v>
      </c>
      <c r="I49" s="167">
        <v>248</v>
      </c>
      <c r="J49" s="187">
        <f t="shared" si="2"/>
        <v>145.35</v>
      </c>
      <c r="K49" s="170" t="s">
        <v>398</v>
      </c>
    </row>
    <row r="50" spans="1:68" x14ac:dyDescent="0.25">
      <c r="A50" s="18" t="s">
        <v>400</v>
      </c>
      <c r="B50" s="13" t="s">
        <v>344</v>
      </c>
      <c r="C50" s="13">
        <v>1</v>
      </c>
      <c r="D50" s="168" t="s">
        <v>401</v>
      </c>
      <c r="E50" s="169">
        <v>145.35</v>
      </c>
      <c r="F50" s="13" t="s">
        <v>372</v>
      </c>
      <c r="G50" s="167">
        <v>252</v>
      </c>
      <c r="H50" s="13" t="s">
        <v>333</v>
      </c>
      <c r="I50" s="167">
        <v>248</v>
      </c>
      <c r="J50" s="187">
        <f t="shared" si="2"/>
        <v>145.35</v>
      </c>
      <c r="K50" s="170" t="s">
        <v>410</v>
      </c>
    </row>
    <row r="51" spans="1:68" x14ac:dyDescent="0.25">
      <c r="A51" s="18" t="s">
        <v>402</v>
      </c>
      <c r="B51" s="13" t="s">
        <v>347</v>
      </c>
      <c r="C51" s="13">
        <v>1</v>
      </c>
      <c r="D51" s="168" t="s">
        <v>337</v>
      </c>
      <c r="E51" s="169">
        <v>752</v>
      </c>
      <c r="F51" s="13" t="s">
        <v>332</v>
      </c>
      <c r="G51" s="167">
        <v>460</v>
      </c>
      <c r="H51" s="13" t="s">
        <v>401</v>
      </c>
      <c r="I51" s="167">
        <v>165.29</v>
      </c>
      <c r="J51" s="187">
        <f t="shared" si="2"/>
        <v>752</v>
      </c>
      <c r="K51" s="170" t="s">
        <v>398</v>
      </c>
    </row>
    <row r="52" spans="1:68" x14ac:dyDescent="0.25">
      <c r="A52" s="18" t="s">
        <v>406</v>
      </c>
      <c r="B52" s="13" t="s">
        <v>407</v>
      </c>
      <c r="C52" s="13">
        <v>1</v>
      </c>
      <c r="D52" s="168" t="s">
        <v>372</v>
      </c>
      <c r="E52" s="169">
        <v>546</v>
      </c>
      <c r="F52" s="13" t="s">
        <v>332</v>
      </c>
      <c r="G52" s="167">
        <v>1510</v>
      </c>
      <c r="H52" s="13" t="s">
        <v>337</v>
      </c>
      <c r="I52" s="167">
        <v>665</v>
      </c>
      <c r="J52" s="187">
        <f t="shared" si="2"/>
        <v>546</v>
      </c>
      <c r="K52" s="170" t="s">
        <v>405</v>
      </c>
    </row>
    <row r="53" spans="1:68" x14ac:dyDescent="0.25">
      <c r="A53" s="18" t="s">
        <v>351</v>
      </c>
      <c r="B53" s="13" t="s">
        <v>352</v>
      </c>
      <c r="C53" s="13">
        <v>3</v>
      </c>
      <c r="D53" s="168" t="s">
        <v>353</v>
      </c>
      <c r="E53" s="169">
        <v>560</v>
      </c>
      <c r="F53" s="13" t="s">
        <v>332</v>
      </c>
      <c r="G53" s="167">
        <v>970</v>
      </c>
      <c r="H53" s="13" t="s">
        <v>348</v>
      </c>
      <c r="I53" s="167">
        <v>1231</v>
      </c>
      <c r="J53" s="187">
        <f t="shared" si="2"/>
        <v>1680</v>
      </c>
      <c r="K53" s="170" t="s">
        <v>342</v>
      </c>
    </row>
    <row r="54" spans="1:68" x14ac:dyDescent="0.25">
      <c r="A54" s="18" t="s">
        <v>351</v>
      </c>
      <c r="B54" s="13" t="s">
        <v>352</v>
      </c>
      <c r="C54" s="13">
        <v>3</v>
      </c>
      <c r="D54" s="168" t="s">
        <v>353</v>
      </c>
      <c r="E54" s="169">
        <v>560</v>
      </c>
      <c r="F54" s="13" t="s">
        <v>332</v>
      </c>
      <c r="G54" s="167">
        <v>970</v>
      </c>
      <c r="H54" s="13" t="s">
        <v>348</v>
      </c>
      <c r="I54" s="167">
        <v>1231</v>
      </c>
      <c r="J54" s="187">
        <f t="shared" si="2"/>
        <v>1680</v>
      </c>
      <c r="K54" s="170" t="s">
        <v>398</v>
      </c>
    </row>
    <row r="55" spans="1:68" x14ac:dyDescent="0.25">
      <c r="A55" s="92" t="s">
        <v>419</v>
      </c>
      <c r="B55" s="123" t="s">
        <v>283</v>
      </c>
      <c r="C55" s="123">
        <v>1</v>
      </c>
      <c r="D55" s="123" t="s">
        <v>337</v>
      </c>
      <c r="E55" s="177">
        <v>902</v>
      </c>
      <c r="F55" s="123"/>
      <c r="G55" s="177"/>
      <c r="H55" s="123"/>
      <c r="I55" s="177"/>
      <c r="J55" s="188">
        <f t="shared" si="2"/>
        <v>902</v>
      </c>
      <c r="K55" s="178" t="s">
        <v>410</v>
      </c>
    </row>
    <row r="56" spans="1:68" x14ac:dyDescent="0.25">
      <c r="A56" s="18" t="s">
        <v>379</v>
      </c>
      <c r="B56" s="13" t="s">
        <v>380</v>
      </c>
      <c r="C56" s="13">
        <v>1</v>
      </c>
      <c r="D56" s="168" t="s">
        <v>337</v>
      </c>
      <c r="E56" s="169">
        <v>2067</v>
      </c>
      <c r="F56" s="13" t="s">
        <v>332</v>
      </c>
      <c r="G56" s="167">
        <v>3110</v>
      </c>
      <c r="H56" s="13" t="s">
        <v>381</v>
      </c>
      <c r="I56" s="167">
        <f>2610.3</f>
        <v>2610.3000000000002</v>
      </c>
      <c r="J56" s="187">
        <f t="shared" si="2"/>
        <v>2067</v>
      </c>
      <c r="K56" s="170" t="s">
        <v>382</v>
      </c>
    </row>
    <row r="57" spans="1:68" x14ac:dyDescent="0.25">
      <c r="A57" s="18" t="s">
        <v>354</v>
      </c>
      <c r="B57" s="13" t="s">
        <v>350</v>
      </c>
      <c r="C57" s="13">
        <v>2</v>
      </c>
      <c r="D57" s="168" t="s">
        <v>337</v>
      </c>
      <c r="E57" s="169">
        <v>586</v>
      </c>
      <c r="F57" s="13"/>
      <c r="G57" s="167"/>
      <c r="H57" s="13"/>
      <c r="I57" s="167"/>
      <c r="J57" s="187">
        <f t="shared" si="2"/>
        <v>1172</v>
      </c>
      <c r="K57" s="170" t="s">
        <v>342</v>
      </c>
    </row>
    <row r="58" spans="1:68" x14ac:dyDescent="0.25">
      <c r="A58" s="18" t="s">
        <v>403</v>
      </c>
      <c r="B58" s="13" t="s">
        <v>347</v>
      </c>
      <c r="C58" s="13">
        <v>1</v>
      </c>
      <c r="D58" s="168" t="s">
        <v>337</v>
      </c>
      <c r="E58" s="169">
        <v>444</v>
      </c>
      <c r="F58" s="13"/>
      <c r="G58" s="167"/>
      <c r="H58" s="13"/>
      <c r="I58" s="167"/>
      <c r="J58" s="187">
        <f t="shared" si="2"/>
        <v>444</v>
      </c>
      <c r="K58" s="170" t="s">
        <v>398</v>
      </c>
    </row>
    <row r="59" spans="1:68" x14ac:dyDescent="0.25">
      <c r="A59" s="18" t="s">
        <v>376</v>
      </c>
      <c r="B59" s="13" t="s">
        <v>377</v>
      </c>
      <c r="C59" s="13">
        <v>1</v>
      </c>
      <c r="D59" s="168" t="s">
        <v>378</v>
      </c>
      <c r="E59" s="169">
        <v>1329.79</v>
      </c>
      <c r="F59" s="13"/>
      <c r="G59" s="167"/>
      <c r="H59" s="13"/>
      <c r="I59" s="167"/>
      <c r="J59" s="187">
        <f t="shared" si="2"/>
        <v>1329.79</v>
      </c>
      <c r="K59" s="170" t="s">
        <v>375</v>
      </c>
    </row>
    <row r="60" spans="1:68" s="29" customFormat="1" x14ac:dyDescent="0.25">
      <c r="A60" s="18" t="s">
        <v>420</v>
      </c>
      <c r="B60" s="13" t="s">
        <v>421</v>
      </c>
      <c r="C60" s="13">
        <v>3</v>
      </c>
      <c r="D60" s="172" t="s">
        <v>413</v>
      </c>
      <c r="E60" s="175">
        <v>30</v>
      </c>
      <c r="F60" s="168" t="s">
        <v>333</v>
      </c>
      <c r="G60" s="169">
        <v>19.77</v>
      </c>
      <c r="H60" s="13" t="s">
        <v>332</v>
      </c>
      <c r="I60" s="167">
        <v>315</v>
      </c>
      <c r="J60" s="187">
        <f>C60*G60</f>
        <v>59.31</v>
      </c>
      <c r="K60" s="170" t="s">
        <v>410</v>
      </c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189"/>
      <c r="BN60" s="189"/>
      <c r="BO60" s="189"/>
      <c r="BP60" s="189"/>
    </row>
    <row r="61" spans="1:68" x14ac:dyDescent="0.25">
      <c r="A61" s="18" t="s">
        <v>422</v>
      </c>
      <c r="B61" s="13" t="s">
        <v>423</v>
      </c>
      <c r="C61" s="13">
        <v>2</v>
      </c>
      <c r="D61" s="168" t="s">
        <v>337</v>
      </c>
      <c r="E61" s="169">
        <v>478</v>
      </c>
      <c r="F61" s="13" t="s">
        <v>409</v>
      </c>
      <c r="G61" s="167">
        <v>630</v>
      </c>
      <c r="H61" s="13" t="s">
        <v>332</v>
      </c>
      <c r="I61" s="167">
        <v>720</v>
      </c>
      <c r="J61" s="187">
        <f>C61*E61</f>
        <v>956</v>
      </c>
      <c r="K61" s="170" t="s">
        <v>410</v>
      </c>
    </row>
    <row r="62" spans="1:68" x14ac:dyDescent="0.25">
      <c r="A62" s="18" t="s">
        <v>366</v>
      </c>
      <c r="B62" s="13" t="s">
        <v>367</v>
      </c>
      <c r="C62" s="13">
        <v>2</v>
      </c>
      <c r="D62" s="168" t="s">
        <v>337</v>
      </c>
      <c r="E62" s="169">
        <v>526</v>
      </c>
      <c r="F62" s="13"/>
      <c r="G62" s="173"/>
      <c r="H62" s="13"/>
      <c r="I62" s="167"/>
      <c r="J62" s="187">
        <f>C62*E62</f>
        <v>1052</v>
      </c>
      <c r="K62" s="170" t="s">
        <v>368</v>
      </c>
    </row>
    <row r="63" spans="1:68" x14ac:dyDescent="0.25">
      <c r="A63" s="8"/>
      <c r="B63" s="13"/>
      <c r="C63" s="13"/>
      <c r="D63" s="13"/>
      <c r="E63" s="167"/>
      <c r="F63" s="13"/>
      <c r="G63" s="167"/>
      <c r="H63" s="13"/>
      <c r="I63" s="167"/>
      <c r="J63" s="167"/>
      <c r="K63" s="170"/>
    </row>
    <row r="64" spans="1:68" x14ac:dyDescent="0.25">
      <c r="A64" s="8" t="s">
        <v>209</v>
      </c>
      <c r="B64" s="13">
        <f>151*9</f>
        <v>1359</v>
      </c>
      <c r="C64" s="13"/>
      <c r="D64" s="13"/>
      <c r="E64" s="167"/>
      <c r="F64" s="13"/>
      <c r="G64" s="167"/>
      <c r="H64" s="13"/>
      <c r="I64" s="167"/>
      <c r="J64" s="191">
        <f>SUM(J2:J62)</f>
        <v>32660.43</v>
      </c>
      <c r="K64" s="170"/>
    </row>
    <row r="65" spans="1:10" x14ac:dyDescent="0.25">
      <c r="H65" s="92" t="s">
        <v>419</v>
      </c>
      <c r="I65" s="71">
        <v>-902</v>
      </c>
      <c r="J65" s="184">
        <f>J64+I65</f>
        <v>31758.43</v>
      </c>
    </row>
    <row r="66" spans="1:10" x14ac:dyDescent="0.25">
      <c r="E66" s="71"/>
    </row>
    <row r="67" spans="1:10" x14ac:dyDescent="0.25">
      <c r="A67" s="92" t="s">
        <v>419</v>
      </c>
      <c r="B67" s="227" t="s">
        <v>424</v>
      </c>
      <c r="C67" s="228"/>
      <c r="D67" s="228"/>
      <c r="E67" s="228"/>
      <c r="F67" s="228"/>
      <c r="G67" s="228"/>
      <c r="H67" s="228"/>
    </row>
    <row r="68" spans="1:10" x14ac:dyDescent="0.25">
      <c r="A68" s="193" t="s">
        <v>392</v>
      </c>
      <c r="B68" s="227" t="s">
        <v>428</v>
      </c>
      <c r="C68" s="229"/>
      <c r="D68" s="229"/>
      <c r="E68" s="229"/>
      <c r="F68" s="229"/>
      <c r="G68" s="229"/>
      <c r="H68" s="229"/>
    </row>
  </sheetData>
  <sortState xmlns:xlrd2="http://schemas.microsoft.com/office/spreadsheetml/2017/richdata2" ref="A2:K61">
    <sortCondition ref="A1"/>
  </sortState>
  <mergeCells count="2">
    <mergeCell ref="B67:H67"/>
    <mergeCell ref="B68:H68"/>
  </mergeCells>
  <dataValidations count="1">
    <dataValidation type="list" allowBlank="1" showInputMessage="1" showErrorMessage="1" sqref="K2:K64" xr:uid="{00000000-0002-0000-1000-000000000000}">
      <formula1>$Q$2:$Q$22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"/>
  <sheetViews>
    <sheetView topLeftCell="B1" zoomScale="80" zoomScaleNormal="80" workbookViewId="0">
      <selection activeCell="I25" sqref="I25"/>
    </sheetView>
  </sheetViews>
  <sheetFormatPr defaultColWidth="8.7109375" defaultRowHeight="15" x14ac:dyDescent="0.25"/>
  <cols>
    <col min="2" max="2" width="41.140625" customWidth="1"/>
    <col min="3" max="3" width="8.7109375" style="1"/>
    <col min="4" max="4" width="13" style="26" customWidth="1"/>
    <col min="5" max="5" width="16.85546875" customWidth="1"/>
    <col min="6" max="6" width="12.85546875" customWidth="1"/>
    <col min="7" max="7" width="12.42578125" customWidth="1"/>
    <col min="8" max="8" width="15.7109375" customWidth="1"/>
    <col min="9" max="9" width="18" customWidth="1"/>
    <col min="10" max="10" width="19" customWidth="1"/>
    <col min="11" max="11" width="28.140625" customWidth="1"/>
    <col min="12" max="13" width="14.85546875" customWidth="1"/>
    <col min="14" max="14" width="15.5703125" customWidth="1"/>
    <col min="15" max="15" width="12.42578125" customWidth="1"/>
  </cols>
  <sheetData>
    <row r="1" spans="1:18" ht="30" customHeight="1" x14ac:dyDescent="0.45">
      <c r="A1" s="216" t="s">
        <v>236</v>
      </c>
      <c r="B1" s="217"/>
      <c r="C1" s="217"/>
      <c r="D1" s="217"/>
      <c r="E1" s="217"/>
      <c r="F1" s="218"/>
      <c r="G1" s="213" t="s">
        <v>237</v>
      </c>
      <c r="H1" s="214"/>
      <c r="I1" s="214"/>
      <c r="J1" s="214"/>
    </row>
    <row r="2" spans="1:18" ht="26.65" customHeight="1" x14ac:dyDescent="0.25">
      <c r="A2" s="115" t="s">
        <v>77</v>
      </c>
      <c r="B2" s="10" t="s">
        <v>0</v>
      </c>
      <c r="C2" s="10" t="s">
        <v>1</v>
      </c>
      <c r="D2" s="11" t="s">
        <v>2</v>
      </c>
      <c r="E2" s="11" t="s">
        <v>163</v>
      </c>
      <c r="F2" s="11" t="s">
        <v>164</v>
      </c>
      <c r="G2" s="67" t="s">
        <v>1</v>
      </c>
      <c r="H2" s="67" t="s">
        <v>185</v>
      </c>
      <c r="I2" s="67" t="s">
        <v>228</v>
      </c>
      <c r="J2" s="67" t="s">
        <v>164</v>
      </c>
      <c r="K2" s="118"/>
      <c r="L2" s="8"/>
      <c r="M2" s="8"/>
      <c r="N2" s="8"/>
      <c r="O2" s="8"/>
      <c r="P2" s="8"/>
      <c r="Q2" s="8"/>
      <c r="R2" s="8"/>
    </row>
    <row r="3" spans="1:18" ht="44.65" customHeight="1" x14ac:dyDescent="0.25">
      <c r="A3" s="116">
        <v>355720</v>
      </c>
      <c r="B3" s="5" t="s">
        <v>62</v>
      </c>
      <c r="C3" s="6" t="s">
        <v>1</v>
      </c>
      <c r="D3" s="10">
        <v>20</v>
      </c>
      <c r="E3" s="34">
        <v>50</v>
      </c>
      <c r="F3" s="34">
        <f>D3*E3</f>
        <v>1000</v>
      </c>
      <c r="G3" s="92" t="s">
        <v>260</v>
      </c>
      <c r="H3" s="92"/>
      <c r="I3" s="98"/>
      <c r="J3" s="98">
        <f>H3*I3</f>
        <v>0</v>
      </c>
      <c r="K3" s="8"/>
      <c r="L3" s="8"/>
      <c r="M3" s="8"/>
      <c r="N3" s="8"/>
      <c r="O3" s="8"/>
      <c r="P3" s="8"/>
      <c r="Q3" s="8"/>
      <c r="R3" s="8"/>
    </row>
    <row r="4" spans="1:18" ht="22.15" customHeight="1" x14ac:dyDescent="0.25">
      <c r="A4" s="116">
        <v>108650</v>
      </c>
      <c r="B4" s="14" t="s">
        <v>17</v>
      </c>
      <c r="C4" s="12" t="s">
        <v>1</v>
      </c>
      <c r="D4" s="25">
        <v>20</v>
      </c>
      <c r="E4" s="34">
        <v>60</v>
      </c>
      <c r="F4" s="34">
        <f t="shared" ref="F4:F13" si="0">D4*E4</f>
        <v>1200</v>
      </c>
      <c r="G4" s="125" t="s">
        <v>229</v>
      </c>
      <c r="H4" s="125" t="s">
        <v>229</v>
      </c>
      <c r="I4" s="125" t="s">
        <v>229</v>
      </c>
      <c r="J4" s="125" t="s">
        <v>229</v>
      </c>
      <c r="K4" s="99" t="s">
        <v>289</v>
      </c>
      <c r="L4" s="119" t="s">
        <v>288</v>
      </c>
      <c r="M4" s="99" t="s">
        <v>292</v>
      </c>
      <c r="N4" s="120" t="s">
        <v>291</v>
      </c>
      <c r="O4" s="120" t="s">
        <v>209</v>
      </c>
      <c r="P4" s="8"/>
      <c r="Q4" s="8"/>
      <c r="R4" s="8"/>
    </row>
    <row r="5" spans="1:18" s="30" customFormat="1" ht="28.15" customHeight="1" x14ac:dyDescent="0.25">
      <c r="A5" s="117">
        <v>208513</v>
      </c>
      <c r="B5" s="14" t="s">
        <v>9</v>
      </c>
      <c r="C5" s="12" t="s">
        <v>6</v>
      </c>
      <c r="D5" s="25">
        <v>100</v>
      </c>
      <c r="E5" s="35">
        <v>50</v>
      </c>
      <c r="F5" s="34">
        <f t="shared" si="0"/>
        <v>5000</v>
      </c>
      <c r="G5" s="125" t="s">
        <v>234</v>
      </c>
      <c r="H5" s="125">
        <v>16</v>
      </c>
      <c r="I5" s="126">
        <v>19.37</v>
      </c>
      <c r="J5" s="126">
        <f>H5*I5</f>
        <v>309.92</v>
      </c>
      <c r="K5" s="18">
        <v>27</v>
      </c>
      <c r="L5" s="121">
        <v>17.91</v>
      </c>
      <c r="M5" s="121">
        <f>K5*L5</f>
        <v>483.57</v>
      </c>
      <c r="N5" s="129">
        <f>K5+H5</f>
        <v>43</v>
      </c>
      <c r="O5" s="130">
        <f>J5+M5</f>
        <v>793.49</v>
      </c>
      <c r="P5" s="18"/>
      <c r="Q5" s="18"/>
      <c r="R5" s="18"/>
    </row>
    <row r="6" spans="1:18" s="30" customFormat="1" ht="29.65" customHeight="1" x14ac:dyDescent="0.25">
      <c r="A6" s="117">
        <v>208481</v>
      </c>
      <c r="B6" s="14" t="s">
        <v>10</v>
      </c>
      <c r="C6" s="12" t="s">
        <v>6</v>
      </c>
      <c r="D6" s="25">
        <v>100</v>
      </c>
      <c r="E6" s="35">
        <v>50</v>
      </c>
      <c r="F6" s="34">
        <f t="shared" si="0"/>
        <v>5000</v>
      </c>
      <c r="G6" s="125" t="s">
        <v>234</v>
      </c>
      <c r="H6" s="125">
        <v>30</v>
      </c>
      <c r="I6" s="126">
        <v>19.600000000000001</v>
      </c>
      <c r="J6" s="126">
        <f t="shared" ref="J6:J7" si="1">H6*I6</f>
        <v>588</v>
      </c>
      <c r="K6" s="18">
        <v>60</v>
      </c>
      <c r="L6" s="121">
        <v>17.91</v>
      </c>
      <c r="M6" s="121">
        <f>K6*L6</f>
        <v>1074.5999999999999</v>
      </c>
      <c r="N6" s="129">
        <v>90</v>
      </c>
      <c r="O6" s="130">
        <f>J6+M6</f>
        <v>1662.6</v>
      </c>
      <c r="P6" s="18"/>
      <c r="Q6" s="18"/>
      <c r="R6" s="18"/>
    </row>
    <row r="7" spans="1:18" s="30" customFormat="1" ht="26.65" customHeight="1" x14ac:dyDescent="0.25">
      <c r="A7" s="117">
        <v>208449</v>
      </c>
      <c r="B7" s="14" t="s">
        <v>11</v>
      </c>
      <c r="C7" s="12" t="s">
        <v>6</v>
      </c>
      <c r="D7" s="25">
        <v>100</v>
      </c>
      <c r="E7" s="35">
        <v>50</v>
      </c>
      <c r="F7" s="34">
        <f t="shared" si="0"/>
        <v>5000</v>
      </c>
      <c r="G7" s="125" t="s">
        <v>234</v>
      </c>
      <c r="H7" s="125">
        <v>22</v>
      </c>
      <c r="I7" s="126">
        <v>21.04</v>
      </c>
      <c r="J7" s="126">
        <f t="shared" si="1"/>
        <v>462.88</v>
      </c>
      <c r="K7" s="18">
        <v>63</v>
      </c>
      <c r="L7" s="121">
        <v>19.03</v>
      </c>
      <c r="M7" s="121">
        <f>K7*L7</f>
        <v>1198.8900000000001</v>
      </c>
      <c r="N7" s="131">
        <v>85</v>
      </c>
      <c r="O7" s="130">
        <f>J7+M7</f>
        <v>1661.77</v>
      </c>
      <c r="P7" s="18"/>
      <c r="Q7" s="18"/>
      <c r="R7" s="18"/>
    </row>
    <row r="8" spans="1:18" ht="26.65" customHeight="1" x14ac:dyDescent="0.25">
      <c r="A8" s="115"/>
      <c r="B8" s="14" t="s">
        <v>65</v>
      </c>
      <c r="C8" s="13" t="s">
        <v>1</v>
      </c>
      <c r="D8" s="24">
        <v>5</v>
      </c>
      <c r="E8" s="35"/>
      <c r="F8" s="34">
        <f t="shared" si="0"/>
        <v>0</v>
      </c>
      <c r="G8" s="125" t="s">
        <v>231</v>
      </c>
      <c r="H8" s="125" t="s">
        <v>232</v>
      </c>
      <c r="I8" s="125" t="s">
        <v>232</v>
      </c>
      <c r="J8" s="125" t="s">
        <v>229</v>
      </c>
      <c r="K8" s="18"/>
      <c r="L8" s="8"/>
      <c r="M8" s="8"/>
      <c r="N8" s="132">
        <f>SUM(N5:N7)</f>
        <v>218</v>
      </c>
      <c r="O8" s="133">
        <f>SUM(O5:O7)</f>
        <v>4117.8600000000006</v>
      </c>
      <c r="P8" s="8"/>
      <c r="Q8" s="8"/>
      <c r="R8" s="8"/>
    </row>
    <row r="9" spans="1:18" ht="51.4" customHeight="1" x14ac:dyDescent="0.25">
      <c r="A9" s="116">
        <v>301258</v>
      </c>
      <c r="B9" s="5" t="s">
        <v>61</v>
      </c>
      <c r="C9" s="6" t="s">
        <v>1</v>
      </c>
      <c r="D9" s="10">
        <v>10</v>
      </c>
      <c r="E9" s="35">
        <v>380</v>
      </c>
      <c r="F9" s="34">
        <f t="shared" si="0"/>
        <v>3800</v>
      </c>
      <c r="G9" s="92" t="s">
        <v>260</v>
      </c>
      <c r="H9" s="92"/>
      <c r="I9" s="98"/>
      <c r="J9" s="98">
        <f>H9*I9</f>
        <v>0</v>
      </c>
      <c r="K9" s="8"/>
      <c r="L9" s="8"/>
      <c r="M9" s="8"/>
      <c r="N9" s="8"/>
      <c r="O9" s="8"/>
      <c r="P9" s="8"/>
      <c r="Q9" s="8"/>
      <c r="R9" s="8"/>
    </row>
    <row r="10" spans="1:18" ht="17.649999999999999" customHeight="1" x14ac:dyDescent="0.25">
      <c r="A10" s="116">
        <v>298560</v>
      </c>
      <c r="B10" s="5" t="s">
        <v>12</v>
      </c>
      <c r="C10" s="6" t="s">
        <v>1</v>
      </c>
      <c r="D10" s="24">
        <v>50</v>
      </c>
      <c r="E10" s="36">
        <v>6</v>
      </c>
      <c r="F10" s="34">
        <f t="shared" si="0"/>
        <v>300</v>
      </c>
      <c r="G10" s="92" t="s">
        <v>260</v>
      </c>
      <c r="H10" s="92"/>
      <c r="I10" s="98"/>
      <c r="J10" s="98">
        <f>H10*I10</f>
        <v>0</v>
      </c>
      <c r="K10" s="211" t="s">
        <v>293</v>
      </c>
      <c r="L10" s="212"/>
      <c r="M10" s="212"/>
      <c r="N10" s="212"/>
      <c r="O10" s="212"/>
      <c r="P10" s="8"/>
      <c r="Q10" s="8"/>
      <c r="R10" s="8"/>
    </row>
    <row r="11" spans="1:18" ht="39" customHeight="1" x14ac:dyDescent="0.25">
      <c r="A11" s="116">
        <v>412494</v>
      </c>
      <c r="B11" s="5" t="s">
        <v>78</v>
      </c>
      <c r="C11" s="6" t="s">
        <v>4</v>
      </c>
      <c r="D11" s="10">
        <v>2</v>
      </c>
      <c r="E11" s="36">
        <v>115</v>
      </c>
      <c r="F11" s="34">
        <f t="shared" si="0"/>
        <v>230</v>
      </c>
      <c r="G11" s="92" t="s">
        <v>260</v>
      </c>
      <c r="H11" s="92"/>
      <c r="I11" s="98"/>
      <c r="J11" s="98">
        <f>H11*I11</f>
        <v>0</v>
      </c>
      <c r="K11" s="134"/>
      <c r="L11" s="134" t="s">
        <v>294</v>
      </c>
      <c r="M11" s="134" t="s">
        <v>295</v>
      </c>
      <c r="N11" s="134" t="s">
        <v>296</v>
      </c>
      <c r="O11" s="122" t="s">
        <v>209</v>
      </c>
      <c r="P11" s="8"/>
      <c r="Q11" s="8"/>
      <c r="R11" s="8"/>
    </row>
    <row r="12" spans="1:18" ht="19.149999999999999" customHeight="1" x14ac:dyDescent="0.45">
      <c r="A12" s="116">
        <v>128058</v>
      </c>
      <c r="B12" s="5" t="s">
        <v>63</v>
      </c>
      <c r="C12" s="6" t="s">
        <v>64</v>
      </c>
      <c r="D12" s="10">
        <v>5</v>
      </c>
      <c r="E12" s="34">
        <v>60</v>
      </c>
      <c r="F12" s="34">
        <f t="shared" si="0"/>
        <v>300</v>
      </c>
      <c r="G12" s="125" t="s">
        <v>232</v>
      </c>
      <c r="H12" s="125" t="s">
        <v>229</v>
      </c>
      <c r="I12" s="102" t="s">
        <v>229</v>
      </c>
      <c r="J12" s="102" t="s">
        <v>229</v>
      </c>
      <c r="K12" s="134" t="s">
        <v>298</v>
      </c>
      <c r="L12" s="134">
        <v>8</v>
      </c>
      <c r="M12" s="134"/>
      <c r="N12" s="134">
        <v>8</v>
      </c>
      <c r="O12" s="122">
        <f>SUM(L12:N12)</f>
        <v>16</v>
      </c>
      <c r="P12" s="8"/>
      <c r="Q12" s="8"/>
      <c r="R12" s="8"/>
    </row>
    <row r="13" spans="1:18" ht="51.75" x14ac:dyDescent="0.25">
      <c r="A13" s="116">
        <v>316729</v>
      </c>
      <c r="B13" s="5" t="s">
        <v>60</v>
      </c>
      <c r="C13" s="6" t="s">
        <v>1</v>
      </c>
      <c r="D13" s="10">
        <v>5</v>
      </c>
      <c r="E13" s="34">
        <v>40</v>
      </c>
      <c r="F13" s="34">
        <f t="shared" si="0"/>
        <v>200</v>
      </c>
      <c r="G13" s="125" t="s">
        <v>260</v>
      </c>
      <c r="H13" s="125"/>
      <c r="I13" s="102"/>
      <c r="J13" s="102">
        <f>H13*I13</f>
        <v>0</v>
      </c>
      <c r="K13" s="134" t="s">
        <v>297</v>
      </c>
      <c r="L13" s="134"/>
      <c r="M13" s="134">
        <v>60</v>
      </c>
      <c r="N13" s="134">
        <v>24</v>
      </c>
      <c r="O13" s="122">
        <f>SUM(L13:N13)</f>
        <v>84</v>
      </c>
      <c r="P13" s="8"/>
      <c r="Q13" s="8"/>
      <c r="R13" s="8"/>
    </row>
    <row r="14" spans="1:18" ht="14.25" x14ac:dyDescent="0.45">
      <c r="B14" s="8"/>
      <c r="C14" s="13"/>
      <c r="D14" s="24"/>
      <c r="E14" s="68" t="s">
        <v>165</v>
      </c>
      <c r="F14" s="70">
        <f>SUM(F3:F13)</f>
        <v>22030</v>
      </c>
      <c r="G14" s="125"/>
      <c r="H14" s="125"/>
      <c r="I14" s="102"/>
      <c r="J14" s="102"/>
      <c r="K14" s="134" t="s">
        <v>299</v>
      </c>
      <c r="L14" s="134">
        <v>6</v>
      </c>
      <c r="M14" s="134"/>
      <c r="N14" s="134">
        <v>17</v>
      </c>
      <c r="O14" s="122">
        <f t="shared" ref="O14:O23" si="2">SUM(L14:N14)</f>
        <v>23</v>
      </c>
      <c r="P14" s="8"/>
      <c r="Q14" s="8"/>
      <c r="R14" s="8"/>
    </row>
    <row r="15" spans="1:18" ht="14.25" x14ac:dyDescent="0.45">
      <c r="B15" s="8"/>
      <c r="C15" s="13"/>
      <c r="D15" s="24"/>
      <c r="E15" s="8"/>
      <c r="F15" s="8"/>
      <c r="G15" s="125"/>
      <c r="H15" s="125"/>
      <c r="I15" s="102"/>
      <c r="J15" s="102"/>
      <c r="K15" s="134" t="s">
        <v>306</v>
      </c>
      <c r="L15" s="134">
        <v>4</v>
      </c>
      <c r="M15" s="134">
        <v>2</v>
      </c>
      <c r="N15" s="134"/>
      <c r="O15" s="122">
        <f t="shared" si="2"/>
        <v>6</v>
      </c>
      <c r="P15" s="8"/>
      <c r="Q15" s="8"/>
      <c r="R15" s="8"/>
    </row>
    <row r="16" spans="1:18" ht="14.25" x14ac:dyDescent="0.45">
      <c r="B16" s="8"/>
      <c r="C16" s="13"/>
      <c r="D16" s="24"/>
      <c r="E16" s="215" t="s">
        <v>230</v>
      </c>
      <c r="F16" s="215"/>
      <c r="G16" s="92" t="s">
        <v>260</v>
      </c>
      <c r="H16" s="92"/>
      <c r="I16" s="98"/>
      <c r="J16" s="98">
        <f>H16*I16</f>
        <v>0</v>
      </c>
      <c r="K16" s="134" t="s">
        <v>300</v>
      </c>
      <c r="L16" s="134">
        <v>2</v>
      </c>
      <c r="M16" s="134">
        <v>3</v>
      </c>
      <c r="N16" s="134">
        <v>3</v>
      </c>
      <c r="O16" s="122">
        <f t="shared" si="2"/>
        <v>8</v>
      </c>
      <c r="P16" s="8"/>
      <c r="Q16" s="8"/>
      <c r="R16" s="8"/>
    </row>
    <row r="17" spans="2:18" x14ac:dyDescent="0.25">
      <c r="B17" s="8"/>
      <c r="C17" s="13"/>
      <c r="D17" s="24"/>
      <c r="E17" s="215" t="s">
        <v>233</v>
      </c>
      <c r="F17" s="215"/>
      <c r="G17" s="92" t="s">
        <v>260</v>
      </c>
      <c r="H17" s="92"/>
      <c r="I17" s="98"/>
      <c r="J17" s="98">
        <f>H17*I17</f>
        <v>0</v>
      </c>
      <c r="K17" s="134" t="s">
        <v>301</v>
      </c>
      <c r="L17" s="134">
        <v>3</v>
      </c>
      <c r="M17" s="134">
        <v>3</v>
      </c>
      <c r="N17" s="134"/>
      <c r="O17" s="122">
        <f t="shared" si="2"/>
        <v>6</v>
      </c>
      <c r="P17" s="8"/>
      <c r="Q17" s="8"/>
      <c r="R17" s="8"/>
    </row>
    <row r="18" spans="2:18" x14ac:dyDescent="0.25">
      <c r="B18" s="8"/>
      <c r="C18" s="13"/>
      <c r="D18" s="24"/>
      <c r="E18" s="215" t="s">
        <v>235</v>
      </c>
      <c r="F18" s="215"/>
      <c r="G18" s="92" t="s">
        <v>260</v>
      </c>
      <c r="H18" s="92"/>
      <c r="I18" s="98"/>
      <c r="J18" s="98">
        <f>H18*I18</f>
        <v>0</v>
      </c>
      <c r="K18" s="134" t="s">
        <v>302</v>
      </c>
      <c r="L18" s="134"/>
      <c r="M18" s="134">
        <v>7</v>
      </c>
      <c r="N18" s="134">
        <v>3</v>
      </c>
      <c r="O18" s="122">
        <f t="shared" si="2"/>
        <v>10</v>
      </c>
      <c r="P18" s="8"/>
      <c r="Q18" s="8"/>
      <c r="R18" s="8"/>
    </row>
    <row r="19" spans="2:18" x14ac:dyDescent="0.25">
      <c r="B19" s="8"/>
      <c r="C19" s="13"/>
      <c r="D19" s="24"/>
      <c r="E19" s="8"/>
      <c r="F19" s="8"/>
      <c r="G19" s="125"/>
      <c r="H19" s="125"/>
      <c r="I19" s="125"/>
      <c r="J19" s="125"/>
      <c r="K19" s="134" t="s">
        <v>305</v>
      </c>
      <c r="L19" s="134">
        <v>1</v>
      </c>
      <c r="M19" s="134">
        <v>1</v>
      </c>
      <c r="N19" s="134"/>
      <c r="O19" s="122">
        <f t="shared" si="2"/>
        <v>2</v>
      </c>
      <c r="P19" s="8"/>
      <c r="Q19" s="8"/>
      <c r="R19" s="8"/>
    </row>
    <row r="20" spans="2:18" x14ac:dyDescent="0.25">
      <c r="B20" s="8"/>
      <c r="C20" s="8"/>
      <c r="D20" s="24"/>
      <c r="E20" s="8"/>
      <c r="F20" s="8"/>
      <c r="G20" s="125"/>
      <c r="H20" s="125"/>
      <c r="I20" s="101"/>
      <c r="J20" s="127"/>
      <c r="K20" s="134" t="s">
        <v>304</v>
      </c>
      <c r="L20" s="134">
        <v>2</v>
      </c>
      <c r="M20" s="134">
        <v>2</v>
      </c>
      <c r="N20" s="134"/>
      <c r="O20" s="122">
        <f t="shared" si="2"/>
        <v>4</v>
      </c>
      <c r="P20" s="8"/>
      <c r="Q20" s="8"/>
      <c r="R20" s="8"/>
    </row>
    <row r="21" spans="2:18" x14ac:dyDescent="0.25">
      <c r="B21" s="8"/>
      <c r="C21" s="13"/>
      <c r="D21" s="24"/>
      <c r="E21" s="8"/>
      <c r="F21" s="8"/>
      <c r="G21" s="125"/>
      <c r="H21" s="125"/>
      <c r="I21" s="200" t="s">
        <v>290</v>
      </c>
      <c r="J21" s="201">
        <f>SUM(J3:J18)</f>
        <v>1360.8000000000002</v>
      </c>
      <c r="K21" s="134" t="s">
        <v>303</v>
      </c>
      <c r="L21" s="134">
        <v>2</v>
      </c>
      <c r="M21" s="134">
        <v>4</v>
      </c>
      <c r="N21" s="134">
        <v>4</v>
      </c>
      <c r="O21" s="122">
        <f t="shared" si="2"/>
        <v>10</v>
      </c>
      <c r="P21" s="8"/>
      <c r="Q21" s="8"/>
      <c r="R21" s="8"/>
    </row>
    <row r="22" spans="2:18" x14ac:dyDescent="0.25">
      <c r="B22" s="8"/>
      <c r="C22" s="13"/>
      <c r="D22" s="24"/>
      <c r="E22" s="8"/>
      <c r="F22" s="8"/>
      <c r="G22" s="8"/>
      <c r="H22" s="8"/>
      <c r="I22" s="8"/>
      <c r="J22" s="106"/>
      <c r="K22" s="134" t="s">
        <v>310</v>
      </c>
      <c r="L22" s="134">
        <v>1</v>
      </c>
      <c r="M22" s="134">
        <v>2</v>
      </c>
      <c r="N22" s="134">
        <v>2</v>
      </c>
      <c r="O22" s="122">
        <f t="shared" si="2"/>
        <v>5</v>
      </c>
      <c r="P22" s="8"/>
      <c r="Q22" s="8"/>
      <c r="R22" s="8"/>
    </row>
    <row r="23" spans="2:18" x14ac:dyDescent="0.25">
      <c r="B23" s="8"/>
      <c r="C23" s="13"/>
      <c r="D23" s="24"/>
      <c r="E23" s="8"/>
      <c r="F23" s="8"/>
      <c r="G23" s="8"/>
      <c r="H23" s="8"/>
      <c r="I23" s="8"/>
      <c r="J23" s="8"/>
      <c r="K23" s="134" t="s">
        <v>309</v>
      </c>
      <c r="L23" s="134">
        <v>14</v>
      </c>
      <c r="M23" s="134">
        <v>6</v>
      </c>
      <c r="N23" s="134">
        <v>24</v>
      </c>
      <c r="O23" s="122">
        <f t="shared" si="2"/>
        <v>44</v>
      </c>
      <c r="P23" s="8"/>
      <c r="Q23" s="8"/>
      <c r="R23" s="8"/>
    </row>
    <row r="24" spans="2:18" x14ac:dyDescent="0.25">
      <c r="B24" s="8"/>
      <c r="C24" s="13"/>
      <c r="D24" s="24"/>
      <c r="E24" s="8"/>
      <c r="F24" s="8"/>
      <c r="G24" s="8"/>
      <c r="H24" s="8"/>
      <c r="I24" s="8"/>
      <c r="J24" s="8"/>
      <c r="K24" s="122"/>
      <c r="L24" s="134"/>
      <c r="M24" s="134"/>
      <c r="N24" s="122" t="s">
        <v>307</v>
      </c>
      <c r="O24" s="122">
        <f>SUM(O12:O23)</f>
        <v>218</v>
      </c>
      <c r="P24" s="8"/>
      <c r="Q24" s="8"/>
      <c r="R24" s="8"/>
    </row>
    <row r="25" spans="2:18" x14ac:dyDescent="0.25">
      <c r="B25" s="8"/>
      <c r="C25" s="13"/>
      <c r="D25" s="24"/>
      <c r="E25" s="8"/>
      <c r="F25" s="8"/>
      <c r="G25" s="8"/>
      <c r="H25" s="8"/>
      <c r="I25" s="8"/>
      <c r="J25" s="8"/>
      <c r="K25" s="8"/>
      <c r="L25" s="8"/>
      <c r="M25" s="8"/>
      <c r="N25" s="72"/>
      <c r="O25" s="27"/>
      <c r="P25" s="8"/>
      <c r="Q25" s="8"/>
      <c r="R25" s="8"/>
    </row>
    <row r="26" spans="2:18" x14ac:dyDescent="0.25">
      <c r="B26" s="8"/>
      <c r="C26" s="13"/>
      <c r="D26" s="24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8" x14ac:dyDescent="0.25">
      <c r="B27" s="8"/>
      <c r="C27" s="13"/>
      <c r="D27" s="2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2:18" x14ac:dyDescent="0.25">
      <c r="B28" s="8"/>
      <c r="C28" s="13"/>
      <c r="D28" s="24"/>
      <c r="E28" s="8"/>
      <c r="F28" s="8"/>
      <c r="G28" s="8"/>
      <c r="H28" s="18"/>
      <c r="I28" s="121"/>
      <c r="J28" s="8"/>
      <c r="K28" s="124"/>
      <c r="L28" s="124"/>
      <c r="M28" s="124"/>
      <c r="N28" s="124"/>
      <c r="O28" s="8"/>
      <c r="P28" s="8"/>
      <c r="Q28" s="8"/>
      <c r="R28" s="8"/>
    </row>
    <row r="29" spans="2:18" x14ac:dyDescent="0.25">
      <c r="B29" s="8"/>
      <c r="C29" s="13"/>
      <c r="D29" s="24"/>
      <c r="E29" s="8"/>
      <c r="F29" s="8"/>
      <c r="G29" s="8"/>
      <c r="H29" s="18"/>
      <c r="I29" s="121"/>
      <c r="J29" s="8"/>
      <c r="K29" s="8"/>
      <c r="L29" s="8"/>
      <c r="M29" s="8"/>
      <c r="N29" s="8"/>
      <c r="O29" s="8"/>
      <c r="P29" s="8"/>
      <c r="Q29" s="8"/>
      <c r="R29" s="8"/>
    </row>
    <row r="30" spans="2:18" x14ac:dyDescent="0.25">
      <c r="B30" s="8"/>
      <c r="C30" s="13"/>
      <c r="D30" s="24"/>
      <c r="E30" s="8"/>
      <c r="F30" s="8"/>
      <c r="G30" s="8"/>
      <c r="H30" s="18"/>
      <c r="I30" s="121"/>
      <c r="J30" s="8"/>
      <c r="K30" s="8"/>
      <c r="L30" s="8"/>
      <c r="M30" s="8"/>
      <c r="N30" s="8"/>
      <c r="O30" s="8"/>
      <c r="P30" s="8"/>
      <c r="Q30" s="8"/>
      <c r="R30" s="8"/>
    </row>
    <row r="31" spans="2:18" x14ac:dyDescent="0.25">
      <c r="B31" s="8"/>
      <c r="C31" s="13"/>
      <c r="D31" s="24"/>
      <c r="E31" s="8"/>
      <c r="F31" s="8"/>
      <c r="G31" s="8"/>
      <c r="H31" s="8"/>
      <c r="I31" s="8"/>
      <c r="J31" s="8"/>
      <c r="K31" s="8"/>
      <c r="L31" s="8"/>
      <c r="M31" s="8"/>
      <c r="N31" s="8"/>
      <c r="O31" s="124"/>
      <c r="P31" s="8"/>
      <c r="Q31" s="8"/>
      <c r="R31" s="8"/>
    </row>
    <row r="32" spans="2:18" x14ac:dyDescent="0.25">
      <c r="B32" s="8"/>
      <c r="C32" s="13"/>
      <c r="D32" s="24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8" x14ac:dyDescent="0.25">
      <c r="B33" s="8"/>
      <c r="C33" s="13"/>
      <c r="D33" s="24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5" spans="2:18" x14ac:dyDescent="0.25">
      <c r="K35" t="s">
        <v>308</v>
      </c>
      <c r="L35">
        <v>14</v>
      </c>
      <c r="M35">
        <v>6</v>
      </c>
      <c r="N35">
        <v>24</v>
      </c>
    </row>
  </sheetData>
  <mergeCells count="6">
    <mergeCell ref="K10:O10"/>
    <mergeCell ref="G1:J1"/>
    <mergeCell ref="E16:F16"/>
    <mergeCell ref="E17:F17"/>
    <mergeCell ref="E18:F18"/>
    <mergeCell ref="A1:F1"/>
  </mergeCells>
  <pageMargins left="0.511811024" right="0.511811024" top="0.78740157499999996" bottom="0.78740157499999996" header="0.31496062000000002" footer="0.31496062000000002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topLeftCell="B1" workbookViewId="0">
      <selection activeCell="B11" sqref="B11"/>
    </sheetView>
  </sheetViews>
  <sheetFormatPr defaultColWidth="8.7109375" defaultRowHeight="15" x14ac:dyDescent="0.25"/>
  <cols>
    <col min="2" max="2" width="40.42578125" customWidth="1"/>
    <col min="4" max="4" width="9.42578125" customWidth="1"/>
    <col min="5" max="5" width="19" customWidth="1"/>
    <col min="6" max="6" width="11.7109375" customWidth="1"/>
    <col min="7" max="7" width="16.28515625" customWidth="1"/>
    <col min="8" max="8" width="13.7109375" customWidth="1"/>
    <col min="9" max="9" width="18" customWidth="1"/>
    <col min="10" max="10" width="13.28515625" customWidth="1"/>
  </cols>
  <sheetData>
    <row r="1" spans="1:10" ht="25.5" customHeight="1" x14ac:dyDescent="0.45">
      <c r="A1" s="216" t="s">
        <v>236</v>
      </c>
      <c r="B1" s="216"/>
      <c r="C1" s="216"/>
      <c r="D1" s="216"/>
      <c r="E1" s="216"/>
      <c r="F1" s="220"/>
      <c r="G1" s="221" t="s">
        <v>237</v>
      </c>
      <c r="H1" s="221"/>
      <c r="I1" s="221"/>
      <c r="J1" s="221"/>
    </row>
    <row r="2" spans="1:10" ht="30" customHeight="1" x14ac:dyDescent="0.25">
      <c r="A2" s="8" t="s">
        <v>77</v>
      </c>
      <c r="B2" s="10" t="s">
        <v>0</v>
      </c>
      <c r="C2" s="10" t="s">
        <v>1</v>
      </c>
      <c r="D2" s="11" t="s">
        <v>2</v>
      </c>
      <c r="E2" s="11" t="s">
        <v>163</v>
      </c>
      <c r="F2" s="11" t="s">
        <v>164</v>
      </c>
      <c r="G2" s="67" t="s">
        <v>1</v>
      </c>
      <c r="H2" s="67" t="s">
        <v>185</v>
      </c>
      <c r="I2" s="67" t="s">
        <v>228</v>
      </c>
      <c r="J2" s="67" t="s">
        <v>164</v>
      </c>
    </row>
    <row r="3" spans="1:10" ht="26.25" x14ac:dyDescent="0.25">
      <c r="A3" s="6">
        <v>233648</v>
      </c>
      <c r="B3" s="5" t="s">
        <v>5</v>
      </c>
      <c r="C3" s="6" t="s">
        <v>6</v>
      </c>
      <c r="D3" s="8">
        <v>180</v>
      </c>
      <c r="E3" s="34">
        <v>35</v>
      </c>
      <c r="F3" s="34">
        <f>D3*E3</f>
        <v>6300</v>
      </c>
      <c r="G3" s="135" t="s">
        <v>239</v>
      </c>
      <c r="H3" s="125">
        <v>180</v>
      </c>
      <c r="I3" s="102">
        <v>18.13</v>
      </c>
      <c r="J3" s="102">
        <f>H3*I3</f>
        <v>3263.3999999999996</v>
      </c>
    </row>
    <row r="4" spans="1:10" s="30" customFormat="1" ht="37.5" customHeight="1" x14ac:dyDescent="0.45">
      <c r="A4" s="12">
        <v>234154</v>
      </c>
      <c r="B4" s="14" t="s">
        <v>3</v>
      </c>
      <c r="C4" s="12" t="s">
        <v>4</v>
      </c>
      <c r="D4" s="18">
        <v>1200</v>
      </c>
      <c r="E4" s="35">
        <v>12</v>
      </c>
      <c r="F4" s="34">
        <f t="shared" ref="F4:F5" si="0">D4*E4</f>
        <v>14400</v>
      </c>
      <c r="G4" s="125" t="s">
        <v>240</v>
      </c>
      <c r="H4" s="125">
        <v>500</v>
      </c>
      <c r="I4" s="102">
        <v>8.7200000000000006</v>
      </c>
      <c r="J4" s="102">
        <f>H4*I4</f>
        <v>4360</v>
      </c>
    </row>
    <row r="5" spans="1:10" x14ac:dyDescent="0.25">
      <c r="A5" s="6">
        <v>225731</v>
      </c>
      <c r="B5" s="14" t="s">
        <v>7</v>
      </c>
      <c r="C5" s="6" t="s">
        <v>8</v>
      </c>
      <c r="D5" s="8">
        <v>20</v>
      </c>
      <c r="E5" s="34">
        <v>30</v>
      </c>
      <c r="F5" s="34">
        <f t="shared" si="0"/>
        <v>600</v>
      </c>
      <c r="G5" s="125" t="s">
        <v>8</v>
      </c>
      <c r="H5" s="125">
        <v>20</v>
      </c>
      <c r="I5" s="102">
        <v>23.75</v>
      </c>
      <c r="J5" s="102">
        <f>H5*I5</f>
        <v>475</v>
      </c>
    </row>
    <row r="6" spans="1:10" ht="14.25" x14ac:dyDescent="0.45">
      <c r="C6" s="15"/>
      <c r="E6" s="72" t="s">
        <v>241</v>
      </c>
      <c r="F6" s="70">
        <f>SUM(F3:F5)</f>
        <v>21300</v>
      </c>
      <c r="G6" s="125"/>
      <c r="H6" s="127"/>
      <c r="I6" s="101" t="s">
        <v>209</v>
      </c>
      <c r="J6" s="128">
        <f>SUM(J3:J5)</f>
        <v>8098.4</v>
      </c>
    </row>
    <row r="13" spans="1:10" ht="14.25" x14ac:dyDescent="0.45">
      <c r="B13" s="219"/>
      <c r="C13" s="219"/>
      <c r="D13" s="9"/>
    </row>
    <row r="14" spans="1:10" ht="14.25" x14ac:dyDescent="0.45">
      <c r="B14" s="2"/>
      <c r="C14" s="3"/>
    </row>
    <row r="15" spans="1:10" ht="14.25" x14ac:dyDescent="0.45">
      <c r="B15" s="2"/>
      <c r="C15" s="3"/>
    </row>
    <row r="16" spans="1:10" ht="14.25" x14ac:dyDescent="0.45">
      <c r="B16" s="2"/>
      <c r="C16" s="3"/>
    </row>
    <row r="17" spans="2:3" ht="14.25" x14ac:dyDescent="0.45">
      <c r="B17" s="2"/>
      <c r="C17" s="3"/>
    </row>
    <row r="18" spans="2:3" ht="14.25" x14ac:dyDescent="0.45">
      <c r="B18" s="2"/>
      <c r="C18" s="3"/>
    </row>
    <row r="19" spans="2:3" ht="14.25" x14ac:dyDescent="0.45">
      <c r="B19" s="2"/>
      <c r="C19" s="3"/>
    </row>
    <row r="20" spans="2:3" ht="14.25" x14ac:dyDescent="0.45">
      <c r="B20" s="2"/>
      <c r="C20" s="3"/>
    </row>
    <row r="21" spans="2:3" ht="14.25" x14ac:dyDescent="0.45">
      <c r="B21" s="2"/>
      <c r="C21" s="3"/>
    </row>
    <row r="22" spans="2:3" x14ac:dyDescent="0.25">
      <c r="B22" s="2"/>
      <c r="C22" s="3"/>
    </row>
    <row r="23" spans="2:3" x14ac:dyDescent="0.25">
      <c r="B23" s="2"/>
      <c r="C23" s="3"/>
    </row>
    <row r="24" spans="2:3" x14ac:dyDescent="0.25">
      <c r="B24" s="2"/>
      <c r="C24" s="3"/>
    </row>
    <row r="25" spans="2:3" x14ac:dyDescent="0.25">
      <c r="B25" s="2"/>
      <c r="C25" s="3"/>
    </row>
    <row r="26" spans="2:3" x14ac:dyDescent="0.25">
      <c r="B26" s="2"/>
      <c r="C26" s="3"/>
    </row>
    <row r="27" spans="2:3" x14ac:dyDescent="0.25">
      <c r="B27" s="2"/>
      <c r="C27" s="3"/>
    </row>
    <row r="28" spans="2:3" x14ac:dyDescent="0.25">
      <c r="B28" s="2"/>
      <c r="C28" s="3"/>
    </row>
    <row r="29" spans="2:3" x14ac:dyDescent="0.25">
      <c r="B29" s="219"/>
      <c r="C29" s="219"/>
    </row>
    <row r="30" spans="2:3" x14ac:dyDescent="0.25">
      <c r="B30" s="2"/>
      <c r="C30" s="3"/>
    </row>
    <row r="31" spans="2:3" x14ac:dyDescent="0.25">
      <c r="B31" s="2"/>
      <c r="C31" s="3"/>
    </row>
    <row r="32" spans="2:3" x14ac:dyDescent="0.25">
      <c r="B32" s="4"/>
      <c r="C32" s="3"/>
    </row>
    <row r="33" spans="2:3" x14ac:dyDescent="0.25">
      <c r="B33" s="2"/>
      <c r="C33" s="3"/>
    </row>
    <row r="34" spans="2:3" x14ac:dyDescent="0.25">
      <c r="B34" s="2"/>
      <c r="C34" s="3"/>
    </row>
    <row r="35" spans="2:3" x14ac:dyDescent="0.25">
      <c r="B35" s="2"/>
      <c r="C35" s="3"/>
    </row>
    <row r="36" spans="2:3" x14ac:dyDescent="0.25">
      <c r="B36" s="2"/>
      <c r="C36" s="3"/>
    </row>
    <row r="37" spans="2:3" x14ac:dyDescent="0.25">
      <c r="B37" s="2"/>
      <c r="C37" s="3"/>
    </row>
    <row r="38" spans="2:3" x14ac:dyDescent="0.25">
      <c r="B38" s="2"/>
      <c r="C38" s="3"/>
    </row>
    <row r="39" spans="2:3" x14ac:dyDescent="0.25">
      <c r="B39" s="2"/>
      <c r="C39" s="3"/>
    </row>
  </sheetData>
  <sortState xmlns:xlrd2="http://schemas.microsoft.com/office/spreadsheetml/2017/richdata2" ref="A2:D4">
    <sortCondition ref="B2:B4"/>
  </sortState>
  <mergeCells count="4">
    <mergeCell ref="B13:C13"/>
    <mergeCell ref="B29:C29"/>
    <mergeCell ref="A1:F1"/>
    <mergeCell ref="G1:J1"/>
  </mergeCells>
  <pageMargins left="0.511811024" right="0.511811024" top="0.78740157499999996" bottom="0.78740157499999996" header="0.31496062000000002" footer="0.31496062000000002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workbookViewId="0">
      <selection activeCell="J9" sqref="J9"/>
    </sheetView>
  </sheetViews>
  <sheetFormatPr defaultColWidth="8.7109375" defaultRowHeight="15" x14ac:dyDescent="0.25"/>
  <cols>
    <col min="2" max="2" width="36.7109375" customWidth="1"/>
    <col min="4" max="4" width="12.140625" customWidth="1"/>
    <col min="5" max="5" width="16.85546875" customWidth="1"/>
    <col min="6" max="6" width="12.7109375" customWidth="1"/>
    <col min="7" max="7" width="18.28515625" customWidth="1"/>
    <col min="8" max="8" width="14.5703125" customWidth="1"/>
    <col min="9" max="9" width="12.7109375" customWidth="1"/>
    <col min="10" max="10" width="13.7109375" customWidth="1"/>
  </cols>
  <sheetData>
    <row r="1" spans="1:10" ht="24.75" customHeight="1" x14ac:dyDescent="0.45">
      <c r="A1" s="216" t="s">
        <v>236</v>
      </c>
      <c r="B1" s="216"/>
      <c r="C1" s="216"/>
      <c r="D1" s="216"/>
      <c r="E1" s="216"/>
      <c r="F1" s="220"/>
      <c r="G1" s="213" t="s">
        <v>237</v>
      </c>
      <c r="H1" s="214"/>
      <c r="I1" s="214"/>
      <c r="J1" s="214"/>
    </row>
    <row r="2" spans="1:10" ht="31.5" customHeight="1" x14ac:dyDescent="0.25">
      <c r="A2" s="27" t="s">
        <v>77</v>
      </c>
      <c r="B2" s="10" t="s">
        <v>0</v>
      </c>
      <c r="C2" s="10" t="s">
        <v>1</v>
      </c>
      <c r="D2" s="11" t="s">
        <v>2</v>
      </c>
      <c r="E2" s="11" t="s">
        <v>163</v>
      </c>
      <c r="F2" s="11" t="s">
        <v>164</v>
      </c>
      <c r="G2" s="67" t="s">
        <v>1</v>
      </c>
      <c r="H2" s="67" t="s">
        <v>185</v>
      </c>
      <c r="I2" s="67" t="s">
        <v>228</v>
      </c>
      <c r="J2" s="67" t="s">
        <v>164</v>
      </c>
    </row>
    <row r="3" spans="1:10" x14ac:dyDescent="0.25">
      <c r="A3" s="6">
        <v>374983</v>
      </c>
      <c r="B3" s="5" t="s">
        <v>81</v>
      </c>
      <c r="C3" s="6" t="s">
        <v>86</v>
      </c>
      <c r="D3" s="6">
        <v>32</v>
      </c>
      <c r="E3" s="34">
        <v>100</v>
      </c>
      <c r="F3" s="34">
        <f>E3*D3</f>
        <v>3200</v>
      </c>
      <c r="G3" s="136" t="s">
        <v>86</v>
      </c>
      <c r="H3" s="125">
        <v>30</v>
      </c>
      <c r="I3" s="102">
        <v>138</v>
      </c>
      <c r="J3" s="102">
        <f>H3*I3</f>
        <v>4140</v>
      </c>
    </row>
    <row r="4" spans="1:10" x14ac:dyDescent="0.25">
      <c r="A4" s="6">
        <v>381871</v>
      </c>
      <c r="B4" s="5" t="s">
        <v>82</v>
      </c>
      <c r="C4" s="6" t="s">
        <v>86</v>
      </c>
      <c r="D4" s="6">
        <v>32</v>
      </c>
      <c r="E4" s="34">
        <v>31</v>
      </c>
      <c r="F4" s="34">
        <f>E4*D4</f>
        <v>992</v>
      </c>
      <c r="G4" s="136" t="s">
        <v>86</v>
      </c>
      <c r="H4" s="125">
        <v>30</v>
      </c>
      <c r="I4" s="102">
        <v>43</v>
      </c>
      <c r="J4" s="102">
        <f>H4*I4</f>
        <v>1290</v>
      </c>
    </row>
    <row r="5" spans="1:10" x14ac:dyDescent="0.25">
      <c r="A5" s="6">
        <v>366180</v>
      </c>
      <c r="B5" s="5" t="s">
        <v>83</v>
      </c>
      <c r="C5" s="6" t="s">
        <v>86</v>
      </c>
      <c r="D5" s="6">
        <v>32</v>
      </c>
      <c r="E5" s="34">
        <v>30</v>
      </c>
      <c r="F5" s="34">
        <f>E5*D5</f>
        <v>960</v>
      </c>
      <c r="G5" s="136" t="s">
        <v>86</v>
      </c>
      <c r="H5" s="125">
        <v>30</v>
      </c>
      <c r="I5" s="102">
        <v>43</v>
      </c>
      <c r="J5" s="102">
        <f>H5*I5</f>
        <v>1290</v>
      </c>
    </row>
    <row r="6" spans="1:10" x14ac:dyDescent="0.25">
      <c r="A6" s="6">
        <v>368667</v>
      </c>
      <c r="B6" s="5" t="s">
        <v>84</v>
      </c>
      <c r="C6" s="6" t="s">
        <v>86</v>
      </c>
      <c r="D6" s="6">
        <v>32</v>
      </c>
      <c r="E6" t="s">
        <v>208</v>
      </c>
      <c r="G6" s="136" t="s">
        <v>86</v>
      </c>
      <c r="H6" s="125">
        <v>30</v>
      </c>
      <c r="I6" s="102">
        <v>50</v>
      </c>
      <c r="J6" s="102">
        <f>H6*I6</f>
        <v>1500</v>
      </c>
    </row>
    <row r="7" spans="1:10" x14ac:dyDescent="0.25">
      <c r="A7" s="6">
        <v>377322</v>
      </c>
      <c r="B7" s="5" t="s">
        <v>85</v>
      </c>
      <c r="C7" s="6" t="s">
        <v>86</v>
      </c>
      <c r="D7" s="6">
        <v>32</v>
      </c>
      <c r="E7" s="34">
        <v>30</v>
      </c>
      <c r="F7" s="34">
        <f>E7*D7</f>
        <v>960</v>
      </c>
      <c r="G7" s="136" t="s">
        <v>86</v>
      </c>
      <c r="H7" s="125">
        <v>30</v>
      </c>
      <c r="I7" s="102">
        <v>48</v>
      </c>
      <c r="J7" s="102">
        <f>H7*I7</f>
        <v>1440</v>
      </c>
    </row>
    <row r="8" spans="1:10" ht="24.75" x14ac:dyDescent="0.25">
      <c r="A8" s="6">
        <v>392725</v>
      </c>
      <c r="B8" s="19" t="s">
        <v>238</v>
      </c>
      <c r="C8" s="6" t="s">
        <v>14</v>
      </c>
      <c r="D8" s="6">
        <v>300</v>
      </c>
      <c r="E8" s="34">
        <v>130</v>
      </c>
      <c r="F8" s="34">
        <f>E8*D8</f>
        <v>39000</v>
      </c>
      <c r="G8" s="136" t="s">
        <v>245</v>
      </c>
      <c r="H8" s="125" t="s">
        <v>245</v>
      </c>
      <c r="I8" s="125" t="s">
        <v>245</v>
      </c>
      <c r="J8" s="125" t="s">
        <v>245</v>
      </c>
    </row>
    <row r="9" spans="1:10" x14ac:dyDescent="0.25">
      <c r="E9" s="8" t="s">
        <v>243</v>
      </c>
      <c r="F9" s="70">
        <f>SUM(F3:F7)</f>
        <v>6112</v>
      </c>
      <c r="G9" s="125"/>
      <c r="H9" s="125"/>
      <c r="I9" s="101" t="s">
        <v>165</v>
      </c>
      <c r="J9" s="128">
        <f>SUM(J3:J7)</f>
        <v>9660</v>
      </c>
    </row>
    <row r="10" spans="1:10" ht="14.25" x14ac:dyDescent="0.45">
      <c r="E10" s="8" t="s">
        <v>242</v>
      </c>
      <c r="F10" s="34">
        <f>SUM(F3:F8)</f>
        <v>45112</v>
      </c>
    </row>
    <row r="12" spans="1:10" x14ac:dyDescent="0.25">
      <c r="G12" s="222" t="s">
        <v>317</v>
      </c>
      <c r="H12" s="222"/>
      <c r="I12" s="222"/>
      <c r="J12" s="222"/>
    </row>
  </sheetData>
  <mergeCells count="3">
    <mergeCell ref="A1:F1"/>
    <mergeCell ref="G1:J1"/>
    <mergeCell ref="G12:J12"/>
  </mergeCells>
  <pageMargins left="0.511811024" right="0.511811024" top="0.78740157499999996" bottom="0.78740157499999996" header="0.31496062000000002" footer="0.31496062000000002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"/>
  <sheetViews>
    <sheetView workbookViewId="0">
      <selection activeCell="E17" sqref="E17"/>
    </sheetView>
  </sheetViews>
  <sheetFormatPr defaultColWidth="8.7109375" defaultRowHeight="15" x14ac:dyDescent="0.25"/>
  <cols>
    <col min="2" max="2" width="45.28515625" customWidth="1"/>
    <col min="3" max="3" width="16.5703125" customWidth="1"/>
    <col min="4" max="4" width="6.5703125" customWidth="1"/>
    <col min="5" max="5" width="16.140625" customWidth="1"/>
    <col min="6" max="6" width="15.7109375" customWidth="1"/>
    <col min="7" max="7" width="14.5703125" customWidth="1"/>
    <col min="8" max="8" width="13.140625" customWidth="1"/>
    <col min="9" max="9" width="12.140625" customWidth="1"/>
    <col min="10" max="10" width="14.140625" customWidth="1"/>
  </cols>
  <sheetData>
    <row r="1" spans="1:13" ht="24" customHeight="1" x14ac:dyDescent="0.45">
      <c r="A1" s="216" t="s">
        <v>236</v>
      </c>
      <c r="B1" s="216"/>
      <c r="C1" s="216"/>
      <c r="D1" s="216"/>
      <c r="E1" s="216"/>
      <c r="F1" s="220"/>
      <c r="G1" s="213" t="s">
        <v>237</v>
      </c>
      <c r="H1" s="214"/>
      <c r="I1" s="214"/>
      <c r="J1" s="214"/>
    </row>
    <row r="2" spans="1:13" ht="43.9" customHeight="1" x14ac:dyDescent="0.25">
      <c r="A2" s="8" t="s">
        <v>77</v>
      </c>
      <c r="B2" s="10" t="s">
        <v>0</v>
      </c>
      <c r="C2" s="10" t="s">
        <v>1</v>
      </c>
      <c r="D2" s="11" t="s">
        <v>2</v>
      </c>
      <c r="E2" s="11" t="s">
        <v>163</v>
      </c>
      <c r="F2" s="137" t="s">
        <v>164</v>
      </c>
      <c r="G2" s="67" t="s">
        <v>1</v>
      </c>
      <c r="H2" s="67" t="s">
        <v>185</v>
      </c>
      <c r="I2" s="67" t="s">
        <v>228</v>
      </c>
      <c r="J2" s="67" t="s">
        <v>164</v>
      </c>
    </row>
    <row r="3" spans="1:13" ht="20.25" customHeight="1" x14ac:dyDescent="0.45">
      <c r="A3" s="7">
        <v>345815</v>
      </c>
      <c r="B3" s="5" t="s">
        <v>204</v>
      </c>
      <c r="C3" s="6" t="s">
        <v>205</v>
      </c>
      <c r="D3" s="8">
        <v>3</v>
      </c>
      <c r="E3" s="34">
        <f>F3/3</f>
        <v>2461</v>
      </c>
      <c r="F3" s="81">
        <v>7383</v>
      </c>
      <c r="G3" s="136" t="s">
        <v>205</v>
      </c>
      <c r="H3" s="125">
        <v>2</v>
      </c>
      <c r="I3" s="102">
        <v>2348</v>
      </c>
      <c r="J3" s="102">
        <f>H3*I3</f>
        <v>4696</v>
      </c>
    </row>
    <row r="4" spans="1:13" ht="22.5" customHeight="1" x14ac:dyDescent="0.45">
      <c r="A4" s="7">
        <v>346521</v>
      </c>
      <c r="B4" s="5" t="s">
        <v>16</v>
      </c>
      <c r="C4" s="6" t="s">
        <v>205</v>
      </c>
      <c r="D4" s="8">
        <v>2</v>
      </c>
      <c r="E4" s="34">
        <f>7360/2</f>
        <v>3680</v>
      </c>
      <c r="F4" s="81">
        <v>7360</v>
      </c>
      <c r="G4" s="136" t="s">
        <v>205</v>
      </c>
      <c r="H4" s="125">
        <v>1</v>
      </c>
      <c r="I4" s="102">
        <v>3404</v>
      </c>
      <c r="J4" s="102">
        <f>H4*I4</f>
        <v>3404</v>
      </c>
    </row>
    <row r="5" spans="1:13" ht="20.25" customHeight="1" x14ac:dyDescent="0.45">
      <c r="A5" s="7">
        <v>357786</v>
      </c>
      <c r="B5" s="5" t="s">
        <v>13</v>
      </c>
      <c r="C5" s="6" t="s">
        <v>205</v>
      </c>
      <c r="D5" s="8">
        <v>5</v>
      </c>
      <c r="E5" s="34">
        <f>F5/5</f>
        <v>1800.8</v>
      </c>
      <c r="F5" s="81">
        <v>9004</v>
      </c>
      <c r="G5" s="136" t="s">
        <v>205</v>
      </c>
      <c r="H5" s="125">
        <v>4</v>
      </c>
      <c r="I5" s="102">
        <v>1566</v>
      </c>
      <c r="J5" s="102">
        <f>H5*I5</f>
        <v>6264</v>
      </c>
    </row>
    <row r="6" spans="1:13" ht="19.5" customHeight="1" x14ac:dyDescent="0.45">
      <c r="A6" s="7">
        <v>362991</v>
      </c>
      <c r="B6" s="5" t="s">
        <v>15</v>
      </c>
      <c r="C6" s="6" t="s">
        <v>205</v>
      </c>
      <c r="D6" s="8">
        <v>4</v>
      </c>
      <c r="E6" s="34">
        <f>F6/4</f>
        <v>2033.2</v>
      </c>
      <c r="F6" s="81">
        <v>8132.8</v>
      </c>
      <c r="G6" s="136" t="s">
        <v>205</v>
      </c>
      <c r="H6" s="125">
        <v>2</v>
      </c>
      <c r="I6" s="102">
        <v>1652</v>
      </c>
      <c r="J6" s="102">
        <f>H6*I6</f>
        <v>3304</v>
      </c>
    </row>
    <row r="7" spans="1:13" ht="26.25" x14ac:dyDescent="0.25">
      <c r="A7" s="7">
        <v>304610</v>
      </c>
      <c r="B7" s="5" t="s">
        <v>207</v>
      </c>
      <c r="C7" s="6" t="s">
        <v>206</v>
      </c>
      <c r="D7" s="8">
        <v>2</v>
      </c>
      <c r="E7" s="35">
        <f>F7/2</f>
        <v>4500</v>
      </c>
      <c r="F7" s="138">
        <v>9000</v>
      </c>
      <c r="G7" s="136" t="s">
        <v>206</v>
      </c>
      <c r="H7" s="125">
        <v>1</v>
      </c>
      <c r="I7" s="102">
        <v>7228.32</v>
      </c>
      <c r="J7" s="102">
        <f>H7*I7</f>
        <v>7228.32</v>
      </c>
      <c r="K7" s="30"/>
      <c r="L7" s="30"/>
      <c r="M7" s="30"/>
    </row>
    <row r="8" spans="1:13" ht="22.5" customHeight="1" x14ac:dyDescent="0.25">
      <c r="E8" s="69" t="s">
        <v>165</v>
      </c>
      <c r="F8" s="82">
        <f>SUM(F3:F7)</f>
        <v>40879.800000000003</v>
      </c>
      <c r="G8" s="125"/>
      <c r="H8" s="125"/>
      <c r="I8" s="125"/>
      <c r="J8" s="102"/>
      <c r="K8" s="30"/>
      <c r="L8" s="30"/>
      <c r="M8" s="30"/>
    </row>
    <row r="9" spans="1:13" ht="26.25" customHeight="1" x14ac:dyDescent="0.45">
      <c r="E9" s="222" t="s">
        <v>282</v>
      </c>
      <c r="F9" s="222"/>
      <c r="G9" s="136" t="s">
        <v>283</v>
      </c>
      <c r="H9" s="125">
        <v>43</v>
      </c>
      <c r="I9" s="102">
        <v>23.84</v>
      </c>
      <c r="J9" s="102">
        <f>H9*I9</f>
        <v>1025.1199999999999</v>
      </c>
    </row>
    <row r="10" spans="1:13" x14ac:dyDescent="0.25">
      <c r="I10" s="73" t="s">
        <v>165</v>
      </c>
      <c r="J10" s="76">
        <f>SUM(J3:J9)</f>
        <v>25921.439999999999</v>
      </c>
    </row>
  </sheetData>
  <sortState xmlns:xlrd2="http://schemas.microsoft.com/office/spreadsheetml/2017/richdata2" ref="A2:D6">
    <sortCondition ref="B2:B6"/>
  </sortState>
  <mergeCells count="3">
    <mergeCell ref="A1:F1"/>
    <mergeCell ref="G1:J1"/>
    <mergeCell ref="E9:F9"/>
  </mergeCells>
  <pageMargins left="0.511811024" right="0.511811024" top="0.78740157499999996" bottom="0.78740157499999996" header="0.31496062000000002" footer="0.31496062000000002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"/>
  <sheetViews>
    <sheetView workbookViewId="0">
      <selection activeCell="K14" sqref="K14"/>
    </sheetView>
  </sheetViews>
  <sheetFormatPr defaultColWidth="8.7109375" defaultRowHeight="15" x14ac:dyDescent="0.25"/>
  <cols>
    <col min="2" max="2" width="37.28515625" customWidth="1"/>
    <col min="4" max="4" width="7.7109375" customWidth="1"/>
    <col min="5" max="5" width="16.42578125" customWidth="1"/>
    <col min="6" max="6" width="12.85546875" customWidth="1"/>
    <col min="7" max="7" width="6.7109375" customWidth="1"/>
    <col min="8" max="8" width="6.85546875" customWidth="1"/>
    <col min="9" max="9" width="12.42578125" customWidth="1"/>
    <col min="10" max="10" width="12.140625" customWidth="1"/>
    <col min="11" max="11" width="18.5703125" customWidth="1"/>
    <col min="12" max="12" width="15.28515625" customWidth="1"/>
    <col min="13" max="13" width="30.85546875" customWidth="1"/>
  </cols>
  <sheetData>
    <row r="1" spans="1:13" ht="27" customHeight="1" x14ac:dyDescent="0.25">
      <c r="A1" s="216" t="s">
        <v>236</v>
      </c>
      <c r="B1" s="216"/>
      <c r="C1" s="216"/>
      <c r="D1" s="216"/>
      <c r="E1" s="216"/>
      <c r="F1" s="220"/>
      <c r="G1" s="213" t="s">
        <v>237</v>
      </c>
      <c r="H1" s="214"/>
      <c r="I1" s="214"/>
      <c r="J1" s="214"/>
      <c r="K1" s="144"/>
      <c r="L1" s="144"/>
      <c r="M1" s="144"/>
    </row>
    <row r="2" spans="1:13" ht="35.65" customHeight="1" x14ac:dyDescent="0.25">
      <c r="A2" t="s">
        <v>80</v>
      </c>
      <c r="B2" s="21" t="s">
        <v>0</v>
      </c>
      <c r="C2" s="21" t="s">
        <v>1</v>
      </c>
      <c r="D2" s="22" t="s">
        <v>2</v>
      </c>
      <c r="E2" s="11" t="s">
        <v>163</v>
      </c>
      <c r="F2" s="137" t="s">
        <v>164</v>
      </c>
      <c r="G2" s="67" t="s">
        <v>1</v>
      </c>
      <c r="H2" s="67" t="s">
        <v>185</v>
      </c>
      <c r="I2" s="67" t="s">
        <v>228</v>
      </c>
      <c r="J2" s="67" t="s">
        <v>164</v>
      </c>
      <c r="K2" s="143"/>
      <c r="L2" s="125"/>
      <c r="M2" s="125"/>
    </row>
    <row r="3" spans="1:13" ht="77.25" x14ac:dyDescent="0.25">
      <c r="A3" s="12">
        <v>150863</v>
      </c>
      <c r="B3" s="38" t="s">
        <v>99</v>
      </c>
      <c r="C3" s="12" t="s">
        <v>1</v>
      </c>
      <c r="D3" s="20">
        <v>1</v>
      </c>
      <c r="E3" s="34">
        <v>2706</v>
      </c>
      <c r="F3" s="81">
        <v>2706</v>
      </c>
      <c r="G3" s="136" t="s">
        <v>1</v>
      </c>
      <c r="H3" s="139">
        <v>1</v>
      </c>
      <c r="I3" s="102">
        <v>2365</v>
      </c>
      <c r="J3" s="102">
        <f>H3*I3</f>
        <v>2365</v>
      </c>
      <c r="K3" s="143" t="s">
        <v>316</v>
      </c>
      <c r="L3" s="125"/>
      <c r="M3" s="125"/>
    </row>
    <row r="4" spans="1:13" ht="26.25" x14ac:dyDescent="0.25">
      <c r="A4" s="12"/>
      <c r="B4" s="38" t="s">
        <v>98</v>
      </c>
      <c r="C4" s="12" t="s">
        <v>1</v>
      </c>
      <c r="D4" s="20">
        <v>1</v>
      </c>
      <c r="E4" s="34">
        <v>1240</v>
      </c>
      <c r="F4" s="81">
        <v>1240</v>
      </c>
      <c r="G4" s="136" t="s">
        <v>1</v>
      </c>
      <c r="H4" s="139">
        <v>1</v>
      </c>
      <c r="I4" s="102">
        <v>1175</v>
      </c>
      <c r="J4" s="102">
        <f>H4*I4</f>
        <v>1175</v>
      </c>
      <c r="K4" s="125" t="s">
        <v>316</v>
      </c>
      <c r="L4" s="125"/>
      <c r="M4" s="125"/>
    </row>
    <row r="5" spans="1:13" ht="14.25" x14ac:dyDescent="0.45">
      <c r="E5" s="27" t="s">
        <v>165</v>
      </c>
      <c r="F5" s="82">
        <f>SUM(F3:F4)</f>
        <v>3946</v>
      </c>
      <c r="G5" s="125"/>
      <c r="H5" s="125"/>
      <c r="I5" s="101"/>
      <c r="J5" s="102"/>
      <c r="K5" s="140"/>
      <c r="L5" s="140"/>
      <c r="M5" s="140"/>
    </row>
    <row r="6" spans="1:13" ht="14.25" x14ac:dyDescent="0.45">
      <c r="G6" s="139" t="s">
        <v>1</v>
      </c>
      <c r="H6" s="125">
        <v>1</v>
      </c>
      <c r="I6" s="102">
        <v>2963</v>
      </c>
      <c r="J6" s="102">
        <f>H6*I6</f>
        <v>2963</v>
      </c>
      <c r="K6" s="223" t="s">
        <v>319</v>
      </c>
      <c r="L6" s="223"/>
      <c r="M6" s="223"/>
    </row>
    <row r="7" spans="1:13" x14ac:dyDescent="0.25">
      <c r="E7" s="142"/>
      <c r="G7" s="125"/>
      <c r="H7" s="125"/>
      <c r="I7" s="101" t="s">
        <v>165</v>
      </c>
      <c r="J7" s="128">
        <f>SUM(J3:J6)</f>
        <v>6503</v>
      </c>
      <c r="K7" s="142"/>
      <c r="L7" s="202"/>
      <c r="M7" s="202"/>
    </row>
    <row r="8" spans="1:13" ht="14.25" x14ac:dyDescent="0.45">
      <c r="D8" s="142"/>
      <c r="E8" s="142"/>
    </row>
  </sheetData>
  <sortState xmlns:xlrd2="http://schemas.microsoft.com/office/spreadsheetml/2017/richdata2" ref="A2:D3">
    <sortCondition ref="B2:B3"/>
  </sortState>
  <mergeCells count="3">
    <mergeCell ref="A1:F1"/>
    <mergeCell ref="G1:J1"/>
    <mergeCell ref="K6:M6"/>
  </mergeCells>
  <pageMargins left="0.511811024" right="0.511811024" top="0.78740157499999996" bottom="0.78740157499999996" header="0.31496062000000002" footer="0.31496062000000002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"/>
  <sheetViews>
    <sheetView topLeftCell="B1" workbookViewId="0">
      <selection activeCell="F24" sqref="F24"/>
    </sheetView>
  </sheetViews>
  <sheetFormatPr defaultColWidth="8.7109375" defaultRowHeight="15" x14ac:dyDescent="0.25"/>
  <cols>
    <col min="2" max="2" width="72.140625" customWidth="1"/>
    <col min="4" max="4" width="18.42578125" customWidth="1"/>
    <col min="5" max="5" width="25.7109375" customWidth="1"/>
    <col min="6" max="6" width="15.5703125" customWidth="1"/>
    <col min="7" max="7" width="15.7109375" customWidth="1"/>
  </cols>
  <sheetData>
    <row r="1" spans="1:13" ht="14.25" x14ac:dyDescent="0.45">
      <c r="B1" s="216" t="s">
        <v>236</v>
      </c>
      <c r="C1" s="216"/>
      <c r="D1" s="216"/>
      <c r="E1" s="216"/>
      <c r="F1" s="216"/>
      <c r="G1" s="220"/>
    </row>
    <row r="2" spans="1:13" ht="40.15" customHeight="1" x14ac:dyDescent="0.25">
      <c r="A2" s="8" t="s">
        <v>80</v>
      </c>
      <c r="B2" s="48" t="s">
        <v>0</v>
      </c>
      <c r="C2" s="48" t="s">
        <v>1</v>
      </c>
      <c r="D2" s="49" t="s">
        <v>2</v>
      </c>
      <c r="E2" s="49" t="s">
        <v>163</v>
      </c>
      <c r="F2" s="49" t="s">
        <v>164</v>
      </c>
      <c r="G2" s="49" t="s">
        <v>22</v>
      </c>
      <c r="H2" s="46"/>
      <c r="I2" s="46"/>
      <c r="J2" s="46"/>
      <c r="K2" s="46"/>
      <c r="L2" s="46"/>
      <c r="M2" s="46"/>
    </row>
    <row r="3" spans="1:13" s="30" customFormat="1" ht="27" customHeight="1" x14ac:dyDescent="0.5">
      <c r="A3" s="147"/>
      <c r="B3" s="148" t="s">
        <v>100</v>
      </c>
      <c r="C3" s="149">
        <v>1</v>
      </c>
      <c r="D3" s="149">
        <v>2</v>
      </c>
      <c r="E3" s="150">
        <v>4850</v>
      </c>
      <c r="F3" s="150">
        <f>E3*D3</f>
        <v>9700</v>
      </c>
      <c r="G3" s="149" t="s">
        <v>101</v>
      </c>
      <c r="H3" s="149"/>
      <c r="I3" s="149"/>
      <c r="J3" s="149"/>
      <c r="K3" s="149"/>
      <c r="L3" s="149"/>
      <c r="M3" s="149"/>
    </row>
    <row r="4" spans="1:13" ht="15.75" x14ac:dyDescent="0.25">
      <c r="B4" s="50" t="s">
        <v>191</v>
      </c>
      <c r="C4" s="45">
        <v>1</v>
      </c>
      <c r="D4" s="45"/>
      <c r="E4" s="51">
        <v>5100</v>
      </c>
      <c r="F4" s="51">
        <v>5470</v>
      </c>
      <c r="G4" s="45" t="s">
        <v>79</v>
      </c>
      <c r="H4" s="45" t="s">
        <v>194</v>
      </c>
      <c r="I4" s="45"/>
      <c r="J4" s="45"/>
      <c r="K4" s="45"/>
      <c r="L4" s="45"/>
      <c r="M4" s="45"/>
    </row>
    <row r="5" spans="1:13" ht="31.5" x14ac:dyDescent="0.25">
      <c r="B5" s="50" t="s">
        <v>192</v>
      </c>
      <c r="C5" s="45">
        <v>1</v>
      </c>
      <c r="D5" s="45"/>
      <c r="E5" s="51">
        <v>5100</v>
      </c>
      <c r="F5" s="51">
        <v>5470</v>
      </c>
      <c r="G5" s="45" t="s">
        <v>79</v>
      </c>
      <c r="H5" s="45" t="s">
        <v>194</v>
      </c>
      <c r="I5" s="45"/>
      <c r="J5" s="45"/>
      <c r="K5" s="45"/>
      <c r="L5" s="45"/>
      <c r="M5" s="45"/>
    </row>
    <row r="6" spans="1:13" s="30" customFormat="1" ht="31.5" x14ac:dyDescent="0.25">
      <c r="B6" s="151" t="s">
        <v>193</v>
      </c>
      <c r="C6" s="149">
        <v>1</v>
      </c>
      <c r="D6" s="149"/>
      <c r="E6" s="152">
        <v>8200</v>
      </c>
      <c r="F6" s="152">
        <v>8840</v>
      </c>
      <c r="G6" s="149" t="s">
        <v>79</v>
      </c>
      <c r="H6" s="149" t="s">
        <v>194</v>
      </c>
      <c r="I6" s="149"/>
      <c r="J6" s="149"/>
      <c r="K6" s="149"/>
      <c r="L6" s="149"/>
      <c r="M6" s="149"/>
    </row>
    <row r="7" spans="1:13" ht="15.75" x14ac:dyDescent="0.5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x14ac:dyDescent="0.25">
      <c r="E8" t="s">
        <v>209</v>
      </c>
      <c r="F8" s="163">
        <f>F3+F6</f>
        <v>18540</v>
      </c>
    </row>
    <row r="11" spans="1:13" ht="14.25" x14ac:dyDescent="0.45">
      <c r="B11" s="213" t="s">
        <v>237</v>
      </c>
      <c r="C11" s="214"/>
      <c r="D11" s="214"/>
      <c r="E11" s="214"/>
      <c r="F11" s="214"/>
      <c r="G11" s="95"/>
    </row>
    <row r="12" spans="1:13" ht="15.75" x14ac:dyDescent="0.25">
      <c r="B12" s="145" t="s">
        <v>0</v>
      </c>
      <c r="C12" s="83" t="s">
        <v>1</v>
      </c>
      <c r="D12" s="83" t="s">
        <v>185</v>
      </c>
      <c r="E12" s="83" t="s">
        <v>228</v>
      </c>
      <c r="F12" s="94" t="s">
        <v>164</v>
      </c>
      <c r="G12" s="96"/>
    </row>
    <row r="13" spans="1:13" ht="14.25" x14ac:dyDescent="0.45">
      <c r="B13" s="125" t="s">
        <v>247</v>
      </c>
      <c r="C13" s="125" t="s">
        <v>249</v>
      </c>
      <c r="D13" s="125">
        <v>4</v>
      </c>
      <c r="E13" s="102">
        <v>470</v>
      </c>
      <c r="F13" s="105">
        <f>D13*E13</f>
        <v>1880</v>
      </c>
      <c r="G13" s="95"/>
    </row>
    <row r="14" spans="1:13" ht="14.25" x14ac:dyDescent="0.45">
      <c r="B14" s="125" t="s">
        <v>246</v>
      </c>
      <c r="C14" s="125" t="s">
        <v>249</v>
      </c>
      <c r="D14" s="125">
        <v>1</v>
      </c>
      <c r="E14" s="102">
        <v>2470</v>
      </c>
      <c r="F14" s="105">
        <f>D14*E14</f>
        <v>2470</v>
      </c>
      <c r="G14" s="95"/>
    </row>
    <row r="15" spans="1:13" ht="14.25" x14ac:dyDescent="0.45">
      <c r="B15" s="125" t="s">
        <v>248</v>
      </c>
      <c r="C15" s="125" t="s">
        <v>249</v>
      </c>
      <c r="D15" s="125">
        <v>1</v>
      </c>
      <c r="E15" s="102">
        <v>1150</v>
      </c>
      <c r="F15" s="105">
        <f>D15*E15</f>
        <v>1150</v>
      </c>
      <c r="G15" s="95"/>
    </row>
    <row r="16" spans="1:13" ht="14.25" x14ac:dyDescent="0.45">
      <c r="B16" s="125" t="s">
        <v>250</v>
      </c>
      <c r="C16" s="125" t="s">
        <v>249</v>
      </c>
      <c r="D16" s="125">
        <v>2</v>
      </c>
      <c r="E16" s="102">
        <v>252</v>
      </c>
      <c r="F16" s="105">
        <f>D16*E16</f>
        <v>504</v>
      </c>
      <c r="G16" s="95"/>
    </row>
    <row r="17" spans="2:7" ht="14.25" x14ac:dyDescent="0.45">
      <c r="B17" s="8"/>
      <c r="C17" s="8"/>
      <c r="D17" s="8"/>
      <c r="E17" s="93" t="s">
        <v>165</v>
      </c>
      <c r="F17" s="146">
        <f>SUM(F13:F16)</f>
        <v>6004</v>
      </c>
      <c r="G17" s="9"/>
    </row>
  </sheetData>
  <mergeCells count="2">
    <mergeCell ref="B1:G1"/>
    <mergeCell ref="B11:F11"/>
  </mergeCells>
  <pageMargins left="0.511811024" right="0.511811024" top="0.78740157499999996" bottom="0.78740157499999996" header="0.31496062000000002" footer="0.31496062000000002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zoomScale="90" zoomScaleNormal="90" workbookViewId="0">
      <selection activeCell="H20" sqref="H20"/>
    </sheetView>
  </sheetViews>
  <sheetFormatPr defaultColWidth="8.7109375" defaultRowHeight="15" x14ac:dyDescent="0.25"/>
  <cols>
    <col min="2" max="2" width="40.140625" customWidth="1"/>
    <col min="3" max="3" width="8.7109375" style="1"/>
    <col min="4" max="4" width="10.42578125" customWidth="1"/>
    <col min="5" max="5" width="21" customWidth="1"/>
    <col min="6" max="6" width="13.7109375" customWidth="1"/>
    <col min="7" max="7" width="11.5703125" customWidth="1"/>
    <col min="8" max="8" width="12.42578125" customWidth="1"/>
    <col min="9" max="9" width="13.140625" customWidth="1"/>
    <col min="10" max="10" width="14.5703125" customWidth="1"/>
  </cols>
  <sheetData>
    <row r="1" spans="1:10" ht="42" customHeight="1" x14ac:dyDescent="0.45">
      <c r="A1" s="216" t="s">
        <v>236</v>
      </c>
      <c r="B1" s="216"/>
      <c r="C1" s="216"/>
      <c r="D1" s="216"/>
      <c r="E1" s="216"/>
      <c r="F1" s="220"/>
      <c r="G1" s="213" t="s">
        <v>237</v>
      </c>
      <c r="H1" s="214"/>
      <c r="I1" s="214"/>
      <c r="J1" s="214"/>
    </row>
    <row r="2" spans="1:10" ht="34.15" customHeight="1" x14ac:dyDescent="0.25">
      <c r="A2" s="8" t="s">
        <v>80</v>
      </c>
      <c r="B2" s="10" t="s">
        <v>0</v>
      </c>
      <c r="C2" s="10" t="s">
        <v>1</v>
      </c>
      <c r="D2" s="11" t="s">
        <v>2</v>
      </c>
      <c r="E2" s="11" t="s">
        <v>163</v>
      </c>
      <c r="F2" s="11" t="s">
        <v>164</v>
      </c>
      <c r="G2" s="67" t="s">
        <v>1</v>
      </c>
      <c r="H2" s="67" t="s">
        <v>185</v>
      </c>
      <c r="I2" s="67" t="s">
        <v>228</v>
      </c>
      <c r="J2" s="67" t="s">
        <v>164</v>
      </c>
    </row>
    <row r="3" spans="1:10" ht="33" customHeight="1" x14ac:dyDescent="0.25">
      <c r="A3" s="17">
        <v>437582</v>
      </c>
      <c r="B3" s="14" t="s">
        <v>87</v>
      </c>
      <c r="C3" s="12" t="s">
        <v>1</v>
      </c>
      <c r="D3" s="25">
        <v>60</v>
      </c>
      <c r="E3" s="34">
        <v>18</v>
      </c>
      <c r="F3" s="34">
        <f>D3*E3</f>
        <v>1080</v>
      </c>
      <c r="G3" s="125" t="s">
        <v>249</v>
      </c>
      <c r="H3" s="125">
        <v>60</v>
      </c>
      <c r="I3" s="102">
        <v>10.57</v>
      </c>
      <c r="J3" s="102">
        <f>H3*I3</f>
        <v>634.20000000000005</v>
      </c>
    </row>
    <row r="4" spans="1:10" ht="23.25" customHeight="1" x14ac:dyDescent="0.25">
      <c r="A4" s="17">
        <v>443561</v>
      </c>
      <c r="B4" s="14" t="s">
        <v>23</v>
      </c>
      <c r="C4" s="12" t="s">
        <v>1</v>
      </c>
      <c r="D4" s="25">
        <v>300</v>
      </c>
      <c r="E4" s="34">
        <v>25</v>
      </c>
      <c r="F4" s="34">
        <f t="shared" ref="F4:F6" si="0">D4*E4</f>
        <v>7500</v>
      </c>
      <c r="G4" s="125" t="s">
        <v>249</v>
      </c>
      <c r="H4" s="125">
        <v>300</v>
      </c>
      <c r="I4" s="102">
        <v>11.63</v>
      </c>
      <c r="J4" s="102">
        <f>H4*I4</f>
        <v>3489.0000000000005</v>
      </c>
    </row>
    <row r="5" spans="1:10" ht="22.5" customHeight="1" x14ac:dyDescent="0.45">
      <c r="A5" s="17">
        <v>231790</v>
      </c>
      <c r="B5" s="31" t="s">
        <v>68</v>
      </c>
      <c r="C5" s="20" t="s">
        <v>4</v>
      </c>
      <c r="D5" s="25">
        <v>15</v>
      </c>
      <c r="E5" s="34">
        <v>9.5</v>
      </c>
      <c r="F5" s="34">
        <f t="shared" si="0"/>
        <v>142.5</v>
      </c>
      <c r="G5" s="125" t="s">
        <v>251</v>
      </c>
      <c r="H5" s="125">
        <v>15</v>
      </c>
      <c r="I5" s="102">
        <v>2.73</v>
      </c>
      <c r="J5" s="102">
        <f>H5*I5</f>
        <v>40.950000000000003</v>
      </c>
    </row>
    <row r="6" spans="1:10" ht="24" customHeight="1" x14ac:dyDescent="0.45">
      <c r="A6" s="17">
        <v>231788</v>
      </c>
      <c r="B6" s="18" t="s">
        <v>67</v>
      </c>
      <c r="C6" s="20" t="s">
        <v>4</v>
      </c>
      <c r="D6" s="25">
        <v>15</v>
      </c>
      <c r="E6" s="34">
        <v>10</v>
      </c>
      <c r="F6" s="34">
        <f t="shared" si="0"/>
        <v>150</v>
      </c>
      <c r="G6" s="125" t="s">
        <v>251</v>
      </c>
      <c r="H6" s="125">
        <v>15</v>
      </c>
      <c r="I6" s="102">
        <v>2.5299999999999998</v>
      </c>
      <c r="J6" s="102">
        <f>H6*I6</f>
        <v>37.949999999999996</v>
      </c>
    </row>
    <row r="7" spans="1:10" ht="14.25" x14ac:dyDescent="0.45">
      <c r="E7" s="37" t="s">
        <v>165</v>
      </c>
      <c r="F7" s="74">
        <f>SUM(F3:F6)</f>
        <v>8872.5</v>
      </c>
      <c r="I7" s="93" t="s">
        <v>165</v>
      </c>
      <c r="J7" s="203">
        <f>SUM(J3:J6)</f>
        <v>4202.1000000000004</v>
      </c>
    </row>
  </sheetData>
  <sortState xmlns:xlrd2="http://schemas.microsoft.com/office/spreadsheetml/2017/richdata2" ref="A2:D5">
    <sortCondition ref="B2:B5"/>
  </sortState>
  <mergeCells count="2">
    <mergeCell ref="A1:F1"/>
    <mergeCell ref="G1:J1"/>
  </mergeCells>
  <pageMargins left="0.511811024" right="0.511811024" top="0.78740157499999996" bottom="0.78740157499999996" header="0.31496062000000002" footer="0.31496062000000002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7"/>
  <sheetViews>
    <sheetView zoomScale="90" zoomScaleNormal="90" workbookViewId="0">
      <selection activeCell="M35" sqref="M35"/>
    </sheetView>
  </sheetViews>
  <sheetFormatPr defaultColWidth="8.7109375" defaultRowHeight="15" x14ac:dyDescent="0.25"/>
  <cols>
    <col min="2" max="2" width="38.140625" customWidth="1"/>
    <col min="5" max="5" width="15.42578125" customWidth="1"/>
    <col min="6" max="6" width="10.7109375" customWidth="1"/>
    <col min="7" max="7" width="18.140625" customWidth="1"/>
    <col min="8" max="8" width="15.28515625" customWidth="1"/>
    <col min="9" max="9" width="12.85546875" customWidth="1"/>
    <col min="10" max="10" width="12.140625" customWidth="1"/>
    <col min="11" max="11" width="12.5703125" customWidth="1"/>
    <col min="12" max="12" width="14.140625" customWidth="1"/>
    <col min="13" max="13" width="12" customWidth="1"/>
  </cols>
  <sheetData>
    <row r="1" spans="1:12" ht="26.25" customHeight="1" x14ac:dyDescent="0.45">
      <c r="A1" s="216" t="s">
        <v>236</v>
      </c>
      <c r="B1" s="216"/>
      <c r="C1" s="216"/>
      <c r="D1" s="216"/>
      <c r="E1" s="216"/>
      <c r="F1" s="216"/>
      <c r="G1" s="216"/>
      <c r="H1" s="216"/>
      <c r="I1" s="213" t="s">
        <v>237</v>
      </c>
      <c r="J1" s="214"/>
      <c r="K1" s="214"/>
      <c r="L1" s="214"/>
    </row>
    <row r="2" spans="1:12" ht="32.65" customHeight="1" x14ac:dyDescent="0.25">
      <c r="A2" s="8" t="s">
        <v>80</v>
      </c>
      <c r="B2" s="10" t="s">
        <v>0</v>
      </c>
      <c r="C2" s="10" t="s">
        <v>1</v>
      </c>
      <c r="D2" s="10" t="s">
        <v>21</v>
      </c>
      <c r="E2" s="11" t="s">
        <v>93</v>
      </c>
      <c r="F2" s="11" t="s">
        <v>2</v>
      </c>
      <c r="G2" s="11" t="s">
        <v>163</v>
      </c>
      <c r="H2" s="11" t="s">
        <v>164</v>
      </c>
      <c r="I2" s="67" t="s">
        <v>1</v>
      </c>
      <c r="J2" s="67" t="s">
        <v>185</v>
      </c>
      <c r="K2" s="67" t="s">
        <v>228</v>
      </c>
      <c r="L2" s="67" t="s">
        <v>164</v>
      </c>
    </row>
    <row r="3" spans="1:12" x14ac:dyDescent="0.25">
      <c r="A3" s="8"/>
      <c r="B3" s="5" t="s">
        <v>166</v>
      </c>
      <c r="C3" s="6" t="s">
        <v>1</v>
      </c>
      <c r="D3" s="28">
        <v>3</v>
      </c>
      <c r="E3" s="13"/>
      <c r="F3" s="8">
        <v>3</v>
      </c>
      <c r="G3" s="34">
        <v>139.80000000000001</v>
      </c>
      <c r="H3" s="81">
        <f>G3*F3</f>
        <v>419.40000000000003</v>
      </c>
      <c r="I3" s="125" t="s">
        <v>245</v>
      </c>
      <c r="J3" s="125" t="s">
        <v>231</v>
      </c>
      <c r="K3" s="125" t="s">
        <v>245</v>
      </c>
      <c r="L3" s="125" t="s">
        <v>245</v>
      </c>
    </row>
    <row r="4" spans="1:12" x14ac:dyDescent="0.25">
      <c r="A4" s="8"/>
      <c r="B4" s="5" t="s">
        <v>167</v>
      </c>
      <c r="C4" s="6" t="s">
        <v>1</v>
      </c>
      <c r="D4" s="28">
        <v>1</v>
      </c>
      <c r="E4" s="13"/>
      <c r="F4" s="8">
        <v>1</v>
      </c>
      <c r="G4" s="34">
        <v>100.51</v>
      </c>
      <c r="H4" s="81">
        <f t="shared" ref="H4:H9" si="0">G4*F4</f>
        <v>100.51</v>
      </c>
      <c r="I4" s="125" t="s">
        <v>245</v>
      </c>
      <c r="J4" s="125" t="s">
        <v>231</v>
      </c>
      <c r="K4" s="125" t="s">
        <v>231</v>
      </c>
      <c r="L4" s="125" t="s">
        <v>231</v>
      </c>
    </row>
    <row r="5" spans="1:12" s="30" customFormat="1" x14ac:dyDescent="0.25">
      <c r="A5" s="12">
        <v>425335</v>
      </c>
      <c r="B5" s="14" t="s">
        <v>168</v>
      </c>
      <c r="C5" s="12" t="s">
        <v>1</v>
      </c>
      <c r="D5" s="32"/>
      <c r="E5" s="32"/>
      <c r="F5" s="18">
        <v>2</v>
      </c>
      <c r="G5" s="35">
        <v>91.96</v>
      </c>
      <c r="H5" s="81">
        <f t="shared" si="0"/>
        <v>183.92</v>
      </c>
      <c r="I5" s="125" t="s">
        <v>1</v>
      </c>
      <c r="J5" s="125">
        <v>1</v>
      </c>
      <c r="K5" s="102">
        <v>43.75</v>
      </c>
      <c r="L5" s="102">
        <f>J5*K5</f>
        <v>43.75</v>
      </c>
    </row>
    <row r="6" spans="1:12" s="30" customFormat="1" x14ac:dyDescent="0.25">
      <c r="A6" s="12">
        <v>425369</v>
      </c>
      <c r="B6" s="14" t="s">
        <v>169</v>
      </c>
      <c r="C6" s="12" t="s">
        <v>1</v>
      </c>
      <c r="D6" s="32"/>
      <c r="E6" s="32"/>
      <c r="F6" s="18">
        <v>4</v>
      </c>
      <c r="G6" s="35">
        <v>53.2</v>
      </c>
      <c r="H6" s="81">
        <f t="shared" si="0"/>
        <v>212.8</v>
      </c>
      <c r="I6" s="125" t="s">
        <v>1</v>
      </c>
      <c r="J6" s="125">
        <v>1</v>
      </c>
      <c r="K6" s="102">
        <v>41.99</v>
      </c>
      <c r="L6" s="102">
        <f t="shared" ref="L6:L17" si="1">J6*K6</f>
        <v>41.99</v>
      </c>
    </row>
    <row r="7" spans="1:12" x14ac:dyDescent="0.25">
      <c r="A7" s="6">
        <v>397429</v>
      </c>
      <c r="B7" s="5" t="s">
        <v>170</v>
      </c>
      <c r="C7" s="6" t="s">
        <v>1</v>
      </c>
      <c r="D7" s="28">
        <v>20</v>
      </c>
      <c r="E7" s="28"/>
      <c r="F7" s="8">
        <v>15</v>
      </c>
      <c r="G7" s="35">
        <v>63.5</v>
      </c>
      <c r="H7" s="81">
        <f t="shared" si="0"/>
        <v>952.5</v>
      </c>
      <c r="I7" s="125" t="s">
        <v>1</v>
      </c>
      <c r="J7" s="125">
        <v>6</v>
      </c>
      <c r="K7" s="102">
        <v>38.83</v>
      </c>
      <c r="L7" s="102">
        <f t="shared" si="1"/>
        <v>232.98</v>
      </c>
    </row>
    <row r="8" spans="1:12" x14ac:dyDescent="0.25">
      <c r="A8" s="6">
        <v>399257</v>
      </c>
      <c r="B8" s="5" t="s">
        <v>18</v>
      </c>
      <c r="C8" s="6" t="s">
        <v>1</v>
      </c>
      <c r="D8" s="28">
        <v>10</v>
      </c>
      <c r="E8" s="28"/>
      <c r="F8" s="8">
        <v>8</v>
      </c>
      <c r="G8" s="35">
        <v>75</v>
      </c>
      <c r="H8" s="81">
        <f t="shared" si="0"/>
        <v>600</v>
      </c>
      <c r="I8" s="125" t="s">
        <v>1</v>
      </c>
      <c r="J8" s="125">
        <v>4</v>
      </c>
      <c r="K8" s="102">
        <v>43.75</v>
      </c>
      <c r="L8" s="102">
        <f t="shared" si="1"/>
        <v>175</v>
      </c>
    </row>
    <row r="9" spans="1:12" x14ac:dyDescent="0.25">
      <c r="A9" s="6">
        <v>396796</v>
      </c>
      <c r="B9" s="5" t="s">
        <v>26</v>
      </c>
      <c r="C9" s="6" t="s">
        <v>171</v>
      </c>
      <c r="D9" s="6">
        <v>1</v>
      </c>
      <c r="E9" s="6"/>
      <c r="F9" s="8">
        <v>1</v>
      </c>
      <c r="G9" s="35">
        <v>260</v>
      </c>
      <c r="H9" s="81">
        <f t="shared" si="0"/>
        <v>260</v>
      </c>
      <c r="I9" s="125" t="s">
        <v>1</v>
      </c>
      <c r="J9" s="125">
        <v>1</v>
      </c>
      <c r="K9" s="102">
        <v>117.31</v>
      </c>
      <c r="L9" s="102">
        <f t="shared" si="1"/>
        <v>117.31</v>
      </c>
    </row>
    <row r="10" spans="1:12" x14ac:dyDescent="0.25">
      <c r="A10" s="6">
        <v>396815</v>
      </c>
      <c r="B10" s="5" t="s">
        <v>27</v>
      </c>
      <c r="C10" s="6"/>
      <c r="D10" s="6">
        <v>1</v>
      </c>
      <c r="E10" s="13"/>
      <c r="F10" s="8">
        <v>1</v>
      </c>
      <c r="G10" s="34"/>
      <c r="H10" s="81"/>
      <c r="I10" s="125" t="s">
        <v>1</v>
      </c>
      <c r="J10" s="125">
        <v>1</v>
      </c>
      <c r="K10" s="102">
        <v>117.31</v>
      </c>
      <c r="L10" s="102">
        <f t="shared" si="1"/>
        <v>117.31</v>
      </c>
    </row>
    <row r="11" spans="1:12" x14ac:dyDescent="0.25">
      <c r="A11" s="6">
        <v>396816</v>
      </c>
      <c r="B11" s="5" t="s">
        <v>28</v>
      </c>
      <c r="C11" s="6"/>
      <c r="D11" s="6">
        <v>1</v>
      </c>
      <c r="E11" s="13"/>
      <c r="F11" s="8">
        <v>1</v>
      </c>
      <c r="G11" s="34"/>
      <c r="H11" s="81"/>
      <c r="I11" s="125" t="s">
        <v>1</v>
      </c>
      <c r="J11" s="125">
        <v>1</v>
      </c>
      <c r="K11" s="102">
        <v>117.31</v>
      </c>
      <c r="L11" s="102">
        <f t="shared" si="1"/>
        <v>117.31</v>
      </c>
    </row>
    <row r="12" spans="1:12" x14ac:dyDescent="0.25">
      <c r="A12" s="6">
        <v>396817</v>
      </c>
      <c r="B12" s="5" t="s">
        <v>29</v>
      </c>
      <c r="C12" s="6"/>
      <c r="D12" s="6">
        <v>1</v>
      </c>
      <c r="E12" s="13"/>
      <c r="F12" s="8">
        <v>1</v>
      </c>
      <c r="G12" s="34"/>
      <c r="H12" s="81"/>
      <c r="I12" s="125" t="s">
        <v>1</v>
      </c>
      <c r="J12" s="125">
        <v>1</v>
      </c>
      <c r="K12" s="102">
        <v>117.31</v>
      </c>
      <c r="L12" s="102">
        <f t="shared" si="1"/>
        <v>117.31</v>
      </c>
    </row>
    <row r="13" spans="1:12" x14ac:dyDescent="0.25">
      <c r="A13" s="7">
        <v>367214</v>
      </c>
      <c r="B13" s="5" t="s">
        <v>20</v>
      </c>
      <c r="C13" s="6" t="s">
        <v>1</v>
      </c>
      <c r="D13" s="6">
        <v>4</v>
      </c>
      <c r="E13" s="16"/>
      <c r="F13" s="8">
        <v>1</v>
      </c>
      <c r="G13" s="34">
        <v>112</v>
      </c>
      <c r="H13" s="81">
        <f>G13*F13</f>
        <v>112</v>
      </c>
      <c r="I13" s="125" t="s">
        <v>1</v>
      </c>
      <c r="J13" s="125">
        <v>4</v>
      </c>
      <c r="K13" s="102">
        <v>100</v>
      </c>
      <c r="L13" s="102">
        <f t="shared" si="1"/>
        <v>400</v>
      </c>
    </row>
    <row r="14" spans="1:12" x14ac:dyDescent="0.25">
      <c r="A14" s="6">
        <v>417999</v>
      </c>
      <c r="B14" s="5" t="s">
        <v>19</v>
      </c>
      <c r="C14" s="6" t="s">
        <v>1</v>
      </c>
      <c r="D14" s="6">
        <v>4</v>
      </c>
      <c r="E14" s="16"/>
      <c r="F14" s="8">
        <v>4</v>
      </c>
      <c r="G14" s="34">
        <v>98.8</v>
      </c>
      <c r="H14" s="81">
        <f t="shared" ref="H14:H17" si="2">G14*F14</f>
        <v>395.2</v>
      </c>
      <c r="I14" s="125" t="s">
        <v>1</v>
      </c>
      <c r="J14" s="125">
        <v>3</v>
      </c>
      <c r="K14" s="102">
        <v>100</v>
      </c>
      <c r="L14" s="102">
        <f t="shared" si="1"/>
        <v>300</v>
      </c>
    </row>
    <row r="15" spans="1:12" x14ac:dyDescent="0.25">
      <c r="A15" s="6">
        <v>428078</v>
      </c>
      <c r="B15" s="5" t="s">
        <v>24</v>
      </c>
      <c r="C15" s="6" t="s">
        <v>1</v>
      </c>
      <c r="D15" s="6">
        <v>4</v>
      </c>
      <c r="E15" s="13"/>
      <c r="F15" s="8">
        <v>4</v>
      </c>
      <c r="G15" s="34">
        <v>85</v>
      </c>
      <c r="H15" s="81">
        <f t="shared" si="2"/>
        <v>340</v>
      </c>
      <c r="I15" s="125" t="s">
        <v>1</v>
      </c>
      <c r="J15" s="125">
        <v>3</v>
      </c>
      <c r="K15" s="102">
        <v>130</v>
      </c>
      <c r="L15" s="102">
        <f t="shared" si="1"/>
        <v>390</v>
      </c>
    </row>
    <row r="16" spans="1:12" x14ac:dyDescent="0.25">
      <c r="A16" s="6">
        <v>392016</v>
      </c>
      <c r="B16" s="5" t="s">
        <v>25</v>
      </c>
      <c r="C16" s="6" t="s">
        <v>1</v>
      </c>
      <c r="D16" s="6">
        <v>21</v>
      </c>
      <c r="E16" s="13"/>
      <c r="F16" s="8">
        <v>21</v>
      </c>
      <c r="G16" s="34">
        <v>104</v>
      </c>
      <c r="H16" s="81">
        <f t="shared" si="2"/>
        <v>2184</v>
      </c>
      <c r="I16" s="125" t="s">
        <v>1</v>
      </c>
      <c r="J16" s="125">
        <v>5</v>
      </c>
      <c r="K16" s="102">
        <v>100</v>
      </c>
      <c r="L16" s="102">
        <f t="shared" si="1"/>
        <v>500</v>
      </c>
    </row>
    <row r="17" spans="1:14" ht="21" customHeight="1" x14ac:dyDescent="0.45">
      <c r="A17" s="7">
        <v>303090</v>
      </c>
      <c r="B17" s="5" t="s">
        <v>30</v>
      </c>
      <c r="C17" s="6" t="s">
        <v>1</v>
      </c>
      <c r="D17" s="6">
        <v>10</v>
      </c>
      <c r="E17" s="13"/>
      <c r="F17" s="8">
        <v>5</v>
      </c>
      <c r="G17" s="34">
        <v>55.8</v>
      </c>
      <c r="H17" s="81">
        <f t="shared" si="2"/>
        <v>279</v>
      </c>
      <c r="I17" s="125" t="s">
        <v>1</v>
      </c>
      <c r="J17" s="125">
        <v>8</v>
      </c>
      <c r="K17" s="102">
        <v>68.75</v>
      </c>
      <c r="L17" s="102">
        <f t="shared" si="1"/>
        <v>550</v>
      </c>
    </row>
    <row r="18" spans="1:14" ht="14.25" x14ac:dyDescent="0.45">
      <c r="G18" s="39" t="s">
        <v>165</v>
      </c>
      <c r="H18" s="82">
        <f>SUM(H3:H17)</f>
        <v>6039.33</v>
      </c>
      <c r="I18" s="125"/>
      <c r="J18" s="125"/>
      <c r="K18" s="125"/>
      <c r="L18" s="125"/>
    </row>
    <row r="19" spans="1:14" ht="14.25" x14ac:dyDescent="0.45">
      <c r="I19" s="125"/>
      <c r="J19" s="125"/>
      <c r="K19" s="125"/>
      <c r="L19" s="125"/>
    </row>
    <row r="20" spans="1:14" ht="14.25" x14ac:dyDescent="0.45">
      <c r="H20" s="125" t="s">
        <v>252</v>
      </c>
      <c r="I20" s="125" t="s">
        <v>249</v>
      </c>
      <c r="J20" s="125">
        <v>1</v>
      </c>
      <c r="K20" s="102">
        <v>200</v>
      </c>
      <c r="L20" s="102">
        <f>J20*K20</f>
        <v>200</v>
      </c>
    </row>
    <row r="21" spans="1:14" ht="14.25" x14ac:dyDescent="0.45">
      <c r="H21" s="125" t="s">
        <v>253</v>
      </c>
      <c r="I21" s="125" t="s">
        <v>249</v>
      </c>
      <c r="J21" s="125">
        <v>2</v>
      </c>
      <c r="K21" s="102">
        <v>44.5</v>
      </c>
      <c r="L21" s="102">
        <f t="shared" ref="L21:L26" si="3">J21*K21</f>
        <v>89</v>
      </c>
    </row>
    <row r="22" spans="1:14" ht="14.25" x14ac:dyDescent="0.45">
      <c r="H22" s="125" t="s">
        <v>254</v>
      </c>
      <c r="I22" s="125" t="s">
        <v>249</v>
      </c>
      <c r="J22" s="125">
        <v>2</v>
      </c>
      <c r="K22" s="102">
        <v>42</v>
      </c>
      <c r="L22" s="102">
        <f t="shared" si="3"/>
        <v>84</v>
      </c>
    </row>
    <row r="23" spans="1:14" ht="14.25" x14ac:dyDescent="0.45">
      <c r="H23" s="125" t="s">
        <v>255</v>
      </c>
      <c r="I23" s="125" t="s">
        <v>249</v>
      </c>
      <c r="J23" s="125">
        <v>2</v>
      </c>
      <c r="K23" s="102">
        <v>44.5</v>
      </c>
      <c r="L23" s="102">
        <f t="shared" si="3"/>
        <v>89</v>
      </c>
    </row>
    <row r="24" spans="1:14" ht="14.25" x14ac:dyDescent="0.45">
      <c r="H24" s="125" t="s">
        <v>256</v>
      </c>
      <c r="I24" s="125" t="s">
        <v>249</v>
      </c>
      <c r="J24" s="125">
        <v>2</v>
      </c>
      <c r="K24" s="102">
        <v>44.5</v>
      </c>
      <c r="L24" s="102">
        <f t="shared" si="3"/>
        <v>89</v>
      </c>
    </row>
    <row r="25" spans="1:14" ht="14.25" x14ac:dyDescent="0.45">
      <c r="H25" s="92" t="s">
        <v>257</v>
      </c>
      <c r="I25" s="92" t="s">
        <v>249</v>
      </c>
      <c r="J25" s="92">
        <v>5</v>
      </c>
      <c r="K25" s="98">
        <v>52.58</v>
      </c>
      <c r="L25" s="98">
        <f t="shared" si="3"/>
        <v>262.89999999999998</v>
      </c>
      <c r="M25" s="75" t="s">
        <v>259</v>
      </c>
      <c r="N25" s="75" t="s">
        <v>260</v>
      </c>
    </row>
    <row r="26" spans="1:14" x14ac:dyDescent="0.25">
      <c r="H26" s="92" t="s">
        <v>258</v>
      </c>
      <c r="I26" s="92" t="s">
        <v>249</v>
      </c>
      <c r="J26" s="92">
        <v>2</v>
      </c>
      <c r="K26" s="98">
        <v>64.739999999999995</v>
      </c>
      <c r="L26" s="98">
        <f t="shared" si="3"/>
        <v>129.47999999999999</v>
      </c>
      <c r="M26" s="75" t="s">
        <v>259</v>
      </c>
      <c r="N26" s="75" t="s">
        <v>260</v>
      </c>
    </row>
    <row r="27" spans="1:14" x14ac:dyDescent="0.25">
      <c r="K27" s="77" t="s">
        <v>165</v>
      </c>
      <c r="L27" s="203">
        <f>SUM(L5:L26)</f>
        <v>4046.34</v>
      </c>
    </row>
  </sheetData>
  <sortState xmlns:xlrd2="http://schemas.microsoft.com/office/spreadsheetml/2017/richdata2" ref="A2:F16">
    <sortCondition ref="B2:B16"/>
  </sortState>
  <mergeCells count="2">
    <mergeCell ref="A1:H1"/>
    <mergeCell ref="I1:L1"/>
  </mergeCells>
  <pageMargins left="0.511811024" right="0.511811024" top="0.78740157499999996" bottom="0.78740157499999996" header="0.31496062000000002" footer="0.31496062000000002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Sumario</vt:lpstr>
      <vt:lpstr>Material de Proteção</vt:lpstr>
      <vt:lpstr>Higiene</vt:lpstr>
      <vt:lpstr>Gases</vt:lpstr>
      <vt:lpstr>Produtos Químicos</vt:lpstr>
      <vt:lpstr>Material Lab.</vt:lpstr>
      <vt:lpstr>Mat. Permanente</vt:lpstr>
      <vt:lpstr>Mat. elétrico</vt:lpstr>
      <vt:lpstr>Toners e Cartuchos</vt:lpstr>
      <vt:lpstr>Mat. Informática</vt:lpstr>
      <vt:lpstr>Extintores</vt:lpstr>
      <vt:lpstr>Copa-cozinha</vt:lpstr>
      <vt:lpstr>Vinhos</vt:lpstr>
      <vt:lpstr>Mat. Expediente</vt:lpstr>
      <vt:lpstr>Serviços</vt:lpstr>
      <vt:lpstr>Laboratórios</vt:lpstr>
      <vt:lpstr>PROAP _ Professores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</dc:creator>
  <cp:lastModifiedBy>Luzineide</cp:lastModifiedBy>
  <cp:lastPrinted>2020-02-05T17:51:50Z</cp:lastPrinted>
  <dcterms:created xsi:type="dcterms:W3CDTF">2019-04-15T12:01:29Z</dcterms:created>
  <dcterms:modified xsi:type="dcterms:W3CDTF">2020-04-06T18:18:38Z</dcterms:modified>
</cp:coreProperties>
</file>